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930" windowWidth="12120" windowHeight="9120" tabRatio="833" activeTab="0"/>
  </bookViews>
  <sheets>
    <sheet name="CUST-DEV3 services" sheetId="1" r:id="rId1"/>
    <sheet name="Profiles" sheetId="2" r:id="rId2"/>
    <sheet name="TO and HO prices" sheetId="3" r:id="rId3"/>
    <sheet name="IFPUG prices for IT maintenance" sheetId="4" r:id="rId4"/>
    <sheet name="new IT projects" sheetId="5" r:id="rId5"/>
    <sheet name="Shipping costs" sheetId="6" r:id="rId6"/>
  </sheets>
  <definedNames>
    <definedName name="_ftn1" localSheetId="3">'IFPUG prices for IT maintenance'!#REF!</definedName>
    <definedName name="_ftn1" localSheetId="4">'new IT projects'!#REF!</definedName>
    <definedName name="_ftn1" localSheetId="1">'Profiles'!$D$34</definedName>
    <definedName name="_ftn1" localSheetId="2">'TO and HO prices'!#REF!</definedName>
    <definedName name="_ftn2" localSheetId="3">'IFPUG prices for IT maintenance'!#REF!</definedName>
    <definedName name="_ftn2" localSheetId="4">'new IT projects'!#REF!</definedName>
    <definedName name="_ftn2" localSheetId="1">'Profiles'!#REF!</definedName>
    <definedName name="_ftn2" localSheetId="2">'TO and HO prices'!#REF!</definedName>
    <definedName name="_ftnref1" localSheetId="3">'IFPUG prices for IT maintenance'!#REF!</definedName>
    <definedName name="_ftnref1" localSheetId="4">'new IT projects'!#REF!</definedName>
    <definedName name="_ftnref1" localSheetId="1">'Profiles'!$D$32</definedName>
    <definedName name="_ftnref1" localSheetId="2">'TO and HO prices'!#REF!</definedName>
    <definedName name="_xlnm.Print_Area" localSheetId="0">'CUST-DEV3 services'!$A$1:$H$85</definedName>
  </definedNames>
  <calcPr fullCalcOnLoad="1"/>
</workbook>
</file>

<file path=xl/sharedStrings.xml><?xml version="1.0" encoding="utf-8"?>
<sst xmlns="http://schemas.openxmlformats.org/spreadsheetml/2006/main" count="554" uniqueCount="362">
  <si>
    <t>Provision set by the Commission</t>
  </si>
  <si>
    <t>SHIPPING COST OF IT EQUIPMENT</t>
  </si>
  <si>
    <t>&lt; 100 €</t>
  </si>
  <si>
    <t>&lt; 500€</t>
  </si>
  <si>
    <t>&lt; 1,000 €</t>
  </si>
  <si>
    <t>&lt; 2,000 €</t>
  </si>
  <si>
    <t>&lt; 3,000 €</t>
  </si>
  <si>
    <t>&lt; 4,000 €</t>
  </si>
  <si>
    <t>&lt; 5,000 €</t>
  </si>
  <si>
    <t>&lt; 6,000 €</t>
  </si>
  <si>
    <t>&lt; 7,000 €</t>
  </si>
  <si>
    <t>&lt; 8,000 €</t>
  </si>
  <si>
    <t>&lt; 9,000 €</t>
  </si>
  <si>
    <t>&lt; 10,000 €</t>
  </si>
  <si>
    <t>&lt; 5 KG</t>
  </si>
  <si>
    <t>&lt; 10 KG</t>
  </si>
  <si>
    <t>&lt; 20 KG</t>
  </si>
  <si>
    <t>&lt; 30KG</t>
  </si>
  <si>
    <t>&lt; 40 KG</t>
  </si>
  <si>
    <t>&lt; 50 KG</t>
  </si>
  <si>
    <t>&lt; 60 KG</t>
  </si>
  <si>
    <t>&lt; 70 KG</t>
  </si>
  <si>
    <t>&lt; 80 KG</t>
  </si>
  <si>
    <t>&lt; 90 KG</t>
  </si>
  <si>
    <t>&lt; 100 KG</t>
  </si>
  <si>
    <t>Average shipping costs:</t>
  </si>
  <si>
    <r>
      <t xml:space="preserve">The tenderer is requested to  fill-in </t>
    </r>
    <r>
      <rPr>
        <b/>
        <i/>
        <u val="single"/>
        <sz val="10"/>
        <rFont val="Times New Roman"/>
        <family val="1"/>
      </rPr>
      <t>all</t>
    </r>
    <r>
      <rPr>
        <i/>
        <u val="single"/>
        <sz val="10"/>
        <rFont val="Times New Roman"/>
        <family val="1"/>
      </rPr>
      <t xml:space="preserve"> cells in this table as the average cost will be used in the financial sheet.</t>
    </r>
  </si>
  <si>
    <r>
      <t xml:space="preserve">    Insured Value </t>
    </r>
    <r>
      <rPr>
        <b/>
        <sz val="9"/>
        <rFont val="Arial"/>
        <family val="2"/>
      </rPr>
      <t xml:space="preserve">►
</t>
    </r>
    <r>
      <rPr>
        <b/>
        <sz val="9"/>
        <rFont val="Helvetica 65 Medium"/>
        <family val="0"/>
      </rPr>
      <t xml:space="preserve">
Weight
  </t>
    </r>
    <r>
      <rPr>
        <b/>
        <sz val="9"/>
        <rFont val="Arial"/>
        <family val="2"/>
      </rPr>
      <t>▼</t>
    </r>
  </si>
  <si>
    <t>Shipping of HW equipment</t>
  </si>
  <si>
    <t>Value taken into account for the evaluation of the proposal</t>
  </si>
  <si>
    <t>Price element</t>
  </si>
  <si>
    <t>Performance</t>
  </si>
  <si>
    <t>Attendance</t>
  </si>
  <si>
    <t>Hosting Facilities and Infrastructure</t>
  </si>
  <si>
    <t>Reporting</t>
  </si>
  <si>
    <t>Missions</t>
  </si>
  <si>
    <t>Delivery and Management of Translations</t>
  </si>
  <si>
    <r>
      <t>[1]</t>
    </r>
    <r>
      <rPr>
        <sz val="10"/>
        <rFont val="Arial"/>
        <family val="0"/>
      </rPr>
      <t xml:space="preserve"> For example "2", meaning twice the daily rate</t>
    </r>
  </si>
  <si>
    <t>Strategy Consultant</t>
  </si>
  <si>
    <t>Service Manager</t>
  </si>
  <si>
    <t>Quality Manager</t>
  </si>
  <si>
    <t>Quality Controller</t>
  </si>
  <si>
    <t>WP.0.1</t>
  </si>
  <si>
    <t>WP.5</t>
  </si>
  <si>
    <t>WP.0.4</t>
  </si>
  <si>
    <t>WP.0.6</t>
  </si>
  <si>
    <t>Interaction and Co-ordination with the Commission</t>
  </si>
  <si>
    <t>WP.0.7</t>
  </si>
  <si>
    <t>Contract Reporting</t>
  </si>
  <si>
    <t>WP.0.8</t>
  </si>
  <si>
    <t>WP.0.9</t>
  </si>
  <si>
    <t>WP.0.11</t>
  </si>
  <si>
    <t>Benchmarking and Pricing Update Mechanism</t>
  </si>
  <si>
    <t>WP.2.1</t>
  </si>
  <si>
    <t>WP.2.2</t>
  </si>
  <si>
    <t>WP.8.1.4.1</t>
  </si>
  <si>
    <t>WP.8.4.3</t>
  </si>
  <si>
    <t>WP.8.5.1</t>
  </si>
  <si>
    <t>Produce a Security Plan</t>
  </si>
  <si>
    <t>WP.10</t>
  </si>
  <si>
    <t>Other deliverables and services in the scope of the framework contract</t>
  </si>
  <si>
    <t>WP.0.12</t>
  </si>
  <si>
    <t>CSIP</t>
  </si>
  <si>
    <t>Weighted average</t>
  </si>
  <si>
    <t>The price element includes:</t>
  </si>
  <si>
    <t>Pricing method</t>
  </si>
  <si>
    <t>Proposed unit price or % to be applied</t>
  </si>
  <si>
    <t>WP number</t>
  </si>
  <si>
    <t>WP description</t>
  </si>
  <si>
    <t>Production of all the initial deliverables</t>
  </si>
  <si>
    <t>Training, Workshop, Demonstration - Performance</t>
  </si>
  <si>
    <t>Conformance testing support</t>
  </si>
  <si>
    <t>Coefficient for the evaluation of the proposal</t>
  </si>
  <si>
    <t>Total value for the offer evaluation</t>
  </si>
  <si>
    <t>N/A</t>
  </si>
  <si>
    <t>Translations</t>
  </si>
  <si>
    <t>Price in €/man/day
(extramuros)</t>
  </si>
  <si>
    <t>Price in €/man/day
(intramuros)</t>
  </si>
  <si>
    <t>Average cost (90% extramuros - 10% intramuros</t>
  </si>
  <si>
    <t>Fixed price / person / day</t>
  </si>
  <si>
    <t>Colour code:</t>
  </si>
  <si>
    <t>Orange: value provided by the Commission</t>
  </si>
  <si>
    <t>Blue: to be filled in by the tenderer</t>
  </si>
  <si>
    <t>Extended time coverage – ad hoc</t>
  </si>
  <si>
    <t>Yellow: calculated value (based on other tabs)</t>
  </si>
  <si>
    <t>Reserves</t>
  </si>
  <si>
    <t>Subtotal</t>
  </si>
  <si>
    <t>10% of subtotal</t>
  </si>
  <si>
    <t>R1</t>
  </si>
  <si>
    <t>R2</t>
  </si>
  <si>
    <t>Maintain the FQP</t>
  </si>
  <si>
    <t>Internal activities:  Quality Assurance (QA), Quality Control (QC), Risk Management (RM), Self Assessment (SA), Internal Auditing (IA), Team Organisation and Management</t>
  </si>
  <si>
    <t>WP.0.5</t>
  </si>
  <si>
    <t>Demand management and planning</t>
  </si>
  <si>
    <t>Co-operate with the Commission during Quality Process and Security Audits</t>
  </si>
  <si>
    <t>Baselines</t>
  </si>
  <si>
    <t>WP.0.10</t>
  </si>
  <si>
    <t>Business analysis and modelling</t>
  </si>
  <si>
    <t>Architecture and strategy</t>
  </si>
  <si>
    <t>WP.6</t>
  </si>
  <si>
    <t>IT analysis and design</t>
  </si>
  <si>
    <t>WP.7</t>
  </si>
  <si>
    <t>build, integrate and test</t>
  </si>
  <si>
    <t>Total price for the proposal</t>
  </si>
  <si>
    <t>evaluation price per category</t>
  </si>
  <si>
    <t>Productivity rate expressed in number of man-days per IFP</t>
  </si>
  <si>
    <r>
      <t xml:space="preserve">Multiplying factor to be applied to the daily rate for on-demand work to be performed outside normal working hours </t>
    </r>
    <r>
      <rPr>
        <vertAlign val="superscript"/>
        <sz val="12"/>
        <rFont val="Times New Roman"/>
        <family val="1"/>
      </rPr>
      <t>[1]</t>
    </r>
  </si>
  <si>
    <t>Coefficient applied for business analysis and modelling (WP.5)</t>
  </si>
  <si>
    <t>Produce a Service Catalogue</t>
  </si>
  <si>
    <t>National Administrations Working Group Meetings and their Related Sub-groups - Performance</t>
  </si>
  <si>
    <t>Training, Workshop, Demonstration - attendance</t>
  </si>
  <si>
    <t>WP.8.4.1</t>
  </si>
  <si>
    <t>Support to the National Administrations</t>
  </si>
  <si>
    <t>National Administrations Working Group Meetings and their Reated Sub-Groups - Attendance</t>
  </si>
  <si>
    <t>Technical Review of the deliverables of other contractors</t>
  </si>
  <si>
    <t>WP.8.6.2.2</t>
  </si>
  <si>
    <t>WP.8.6.2.1</t>
  </si>
  <si>
    <t>Reserve set by the Commission for hardware and COTS software acquisitions for development and test environments</t>
  </si>
  <si>
    <t>WP.8.6.3</t>
  </si>
  <si>
    <t>WP.8.7</t>
  </si>
  <si>
    <t>Hardware and COTS software acquisitions: development and testing environments</t>
  </si>
  <si>
    <t>Service Level Management</t>
  </si>
  <si>
    <t>R3</t>
  </si>
  <si>
    <t>One-off Fixed Price</t>
  </si>
  <si>
    <t>Monthly Fixed Price</t>
  </si>
  <si>
    <t>Fixed Price /person/ half-day</t>
  </si>
  <si>
    <t>Fixed Price /person/half-day</t>
  </si>
  <si>
    <t>Fixed Price / half-day</t>
  </si>
  <si>
    <t>Fixed Price / artefact to review</t>
  </si>
  <si>
    <t>Fixed Price / 1000 characters without space</t>
  </si>
  <si>
    <t>WP.8.5.2</t>
  </si>
  <si>
    <t>average man-day rate</t>
  </si>
  <si>
    <t>Y1</t>
  </si>
  <si>
    <t>Y2</t>
  </si>
  <si>
    <t>Y3</t>
  </si>
  <si>
    <t>Y4</t>
  </si>
  <si>
    <t>Y5</t>
  </si>
  <si>
    <t>Y6</t>
  </si>
  <si>
    <t>Y7</t>
  </si>
  <si>
    <t>Y8</t>
  </si>
  <si>
    <t>WP.0.13</t>
  </si>
  <si>
    <t>Security Management</t>
  </si>
  <si>
    <t>WP.0.14</t>
  </si>
  <si>
    <t>Knowledge Management</t>
  </si>
  <si>
    <t>WP.0.15</t>
  </si>
  <si>
    <t>Business Continuity Management</t>
  </si>
  <si>
    <t>WP.8.5.3</t>
  </si>
  <si>
    <t>Fixed Price for the hand-over</t>
  </si>
  <si>
    <t>WP.3.1</t>
  </si>
  <si>
    <t>Overall hand-over</t>
  </si>
  <si>
    <t>WP.3.2</t>
  </si>
  <si>
    <t>One-off Pixed Price during the first Specific Contract</t>
  </si>
  <si>
    <t>WP.3.3</t>
  </si>
  <si>
    <t>After hand-over support</t>
  </si>
  <si>
    <t>Problem Management</t>
  </si>
  <si>
    <t>WP.8.1.2</t>
  </si>
  <si>
    <t>Problem management</t>
  </si>
  <si>
    <t>Price per problem</t>
  </si>
  <si>
    <t>Change management</t>
  </si>
  <si>
    <t>WP.8.1.3</t>
  </si>
  <si>
    <t>Repair specifications defects</t>
  </si>
  <si>
    <t>Repair software defects</t>
  </si>
  <si>
    <t>WP.8.1.4.2</t>
  </si>
  <si>
    <t>Repair defects of the build and test software and documents</t>
  </si>
  <si>
    <t>Configuration management</t>
  </si>
  <si>
    <t>Release management</t>
  </si>
  <si>
    <t>Price per software release</t>
  </si>
  <si>
    <t>WP.0.16</t>
  </si>
  <si>
    <t>WP.8.5.4</t>
  </si>
  <si>
    <t>WP.8.5.5</t>
  </si>
  <si>
    <t>WP.8.6.1.1</t>
  </si>
  <si>
    <t>WP.8.6.2.4</t>
  </si>
  <si>
    <t>WP.8.6.2.3</t>
  </si>
  <si>
    <t>overall Take-over</t>
  </si>
  <si>
    <t>overall Hand-over</t>
  </si>
  <si>
    <t>Number of IFPUG units for the evaluation of the proposal</t>
  </si>
  <si>
    <t>WP.0.14.1</t>
  </si>
  <si>
    <t>WP.0.13.1</t>
  </si>
  <si>
    <t>WP.8.3</t>
  </si>
  <si>
    <t>PE1</t>
  </si>
  <si>
    <t>PE2</t>
  </si>
  <si>
    <t>PE3</t>
  </si>
  <si>
    <t>PE4</t>
  </si>
  <si>
    <t>PE5</t>
  </si>
  <si>
    <t>PE6</t>
  </si>
  <si>
    <t>PE7</t>
  </si>
  <si>
    <t>PE8</t>
  </si>
  <si>
    <t>PE9</t>
  </si>
  <si>
    <t>PE10</t>
  </si>
  <si>
    <t>PE11</t>
  </si>
  <si>
    <t>PE12</t>
  </si>
  <si>
    <t>PE13</t>
  </si>
  <si>
    <t>PE14</t>
  </si>
  <si>
    <t>PE15</t>
  </si>
  <si>
    <t>PE16</t>
  </si>
  <si>
    <t>PE17</t>
  </si>
  <si>
    <t>PE18</t>
  </si>
  <si>
    <t>PE19</t>
  </si>
  <si>
    <t>PE20</t>
  </si>
  <si>
    <t>PE21</t>
  </si>
  <si>
    <t>PE22</t>
  </si>
  <si>
    <t>PE23</t>
  </si>
  <si>
    <t>PE24</t>
  </si>
  <si>
    <t>PE25</t>
  </si>
  <si>
    <t>PE26</t>
  </si>
  <si>
    <t>PE27</t>
  </si>
  <si>
    <t>PE28</t>
  </si>
  <si>
    <t>PE29</t>
  </si>
  <si>
    <t>PE31</t>
  </si>
  <si>
    <t>PE32</t>
  </si>
  <si>
    <t>PE33</t>
  </si>
  <si>
    <t>PE34</t>
  </si>
  <si>
    <t>PE30</t>
  </si>
  <si>
    <t>Take-over the IT central applications</t>
  </si>
  <si>
    <t>Hand-over the IT central applications</t>
  </si>
  <si>
    <t>Service transition and operational support</t>
  </si>
  <si>
    <t>Coefficient applied for afer hand-over support (WP.3.3)</t>
  </si>
  <si>
    <t>Coefficient applied for architecture and strategy (WP.4)</t>
  </si>
  <si>
    <t>Coefficient applied for IT build, integration and test (WP.7)</t>
  </si>
  <si>
    <t>IT Build, integrate and test based on man-day profile prices</t>
  </si>
  <si>
    <t>WP.8.2</t>
  </si>
  <si>
    <t>Fixed Price /person/day</t>
  </si>
  <si>
    <t>Reserve set by the Commission to cover important IT transformations</t>
  </si>
  <si>
    <t>Reserve for Travel and Subsistence costs</t>
  </si>
  <si>
    <t>WP.8.8.1</t>
  </si>
  <si>
    <t>WP.8.8.2</t>
  </si>
  <si>
    <t>PE35</t>
  </si>
  <si>
    <t>Call availability outside working hours</t>
  </si>
  <si>
    <t>call availability outside working hours</t>
  </si>
  <si>
    <t>monthly Fixed Price/critical IT system or application</t>
  </si>
  <si>
    <t>WP.8.4.1.1</t>
  </si>
  <si>
    <t>Produce Proposals for Specific Contracts (SC) and Request for Actions (RfA) and produce RfA acceptance reports</t>
  </si>
  <si>
    <t>WP.8.6.1.2</t>
  </si>
  <si>
    <t>Coefficient applied for support to the National Administrations (WP.8.5.3)</t>
  </si>
  <si>
    <t>Security Manager</t>
  </si>
  <si>
    <t>Business Consultant</t>
  </si>
  <si>
    <t>Enterprise Architect</t>
  </si>
  <si>
    <t>IT Manager</t>
  </si>
  <si>
    <t>IT Project Manager</t>
  </si>
  <si>
    <t>IT Analyst</t>
  </si>
  <si>
    <t>IT Designer</t>
  </si>
  <si>
    <t>Test Manager</t>
  </si>
  <si>
    <t>Test Designer</t>
  </si>
  <si>
    <t>Tester</t>
  </si>
  <si>
    <t>Integration Expert</t>
  </si>
  <si>
    <t>percentage to cover procurement costs</t>
  </si>
  <si>
    <t>Project management</t>
  </si>
  <si>
    <t>IT requirements</t>
  </si>
  <si>
    <t>Programming/development
Testing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</si>
  <si>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</si>
  <si>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</si>
  <si>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</si>
  <si>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</si>
  <si>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</si>
  <si>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</si>
  <si>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</si>
  <si>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</si>
  <si>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</si>
  <si>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Productivity rate expressed in number of man-days per IFP per software development category</t>
  </si>
  <si>
    <t>Productivity rate expressed in percentage per main activity per software development category</t>
  </si>
  <si>
    <t>IT project lifecycle main activity</t>
  </si>
  <si>
    <t>IT system/application system modelling</t>
  </si>
  <si>
    <t>IT analysis</t>
  </si>
  <si>
    <t>IT design</t>
  </si>
  <si>
    <t>percentage total must be '100' per category</t>
  </si>
  <si>
    <t>Staff Profile</t>
  </si>
  <si>
    <t>Software development category 1</t>
  </si>
  <si>
    <t>Software development category 2</t>
  </si>
  <si>
    <t>Software development category 3</t>
  </si>
  <si>
    <t>Software development category 4</t>
  </si>
  <si>
    <t>Software development category 5</t>
  </si>
  <si>
    <t>Software development category 6</t>
  </si>
  <si>
    <t>Software development category 7</t>
  </si>
  <si>
    <t>Software development category 8</t>
  </si>
  <si>
    <t>Software development category 9</t>
  </si>
  <si>
    <t>Software development category</t>
  </si>
  <si>
    <t>Software development category 10</t>
  </si>
  <si>
    <t>WP.8</t>
  </si>
  <si>
    <t>WP.4.6</t>
  </si>
  <si>
    <t>support services</t>
  </si>
  <si>
    <t>application and service architecture support</t>
  </si>
  <si>
    <t>Specific support on ARIS and/other modelling tools</t>
  </si>
  <si>
    <t>WP.8.5.6</t>
  </si>
  <si>
    <t>Fixed price / person / half-day</t>
  </si>
  <si>
    <t>Coefficient applied for extended time coverage - ad hoc (WP.8.8.2)</t>
  </si>
  <si>
    <t>WP.4.1</t>
  </si>
  <si>
    <t>WP.4.2</t>
  </si>
  <si>
    <t>WP.4.3</t>
  </si>
  <si>
    <t>WP.4.5</t>
  </si>
  <si>
    <t>WP.4.7</t>
  </si>
  <si>
    <t>WP.4.4</t>
  </si>
  <si>
    <t>support on IT strategy definition and implementation</t>
  </si>
  <si>
    <t>IT Portfolio and Master Plan definition and maintenance</t>
  </si>
  <si>
    <t>Architecture Framework Support: Vision, Methods and Evolution</t>
  </si>
  <si>
    <t>Enterprise architetcure development and maintenance</t>
  </si>
  <si>
    <t>Application and Service Architecture development and maintenance</t>
  </si>
  <si>
    <t>Support on ARIS and Architecture tools</t>
  </si>
  <si>
    <t>IT management and support architects</t>
  </si>
  <si>
    <t>Overall Management</t>
  </si>
  <si>
    <t>Take Over and Hand Over prices
Costs based on software development category</t>
  </si>
  <si>
    <t>Staff Profile Costs</t>
  </si>
  <si>
    <t>average daily rate per software development category</t>
  </si>
  <si>
    <t>Hardware and COTS software acquisitions required to support CUST-DEV3 services</t>
  </si>
  <si>
    <t>Uplift on COTS, HW, Maintenance, Decommissioning</t>
  </si>
  <si>
    <t xml:space="preserve">Implement major IT transformations </t>
  </si>
  <si>
    <t>Total value for the offer evaluation without reserves</t>
  </si>
  <si>
    <t>WP.8.1.1.1</t>
  </si>
  <si>
    <t>Specifications and software incidents</t>
  </si>
  <si>
    <t>WP.8.1.1.2</t>
  </si>
  <si>
    <t>Requests for Information</t>
  </si>
  <si>
    <t>WP.8.1.1.3</t>
  </si>
  <si>
    <t>Service Requests</t>
  </si>
  <si>
    <t>Price per incident</t>
  </si>
  <si>
    <t>Price per Request for Information</t>
  </si>
  <si>
    <t>Price per Request for Change</t>
  </si>
  <si>
    <t>Price per specifications defect</t>
  </si>
  <si>
    <t>Price per software defect</t>
  </si>
  <si>
    <t>Business Analyst Modeller Junior</t>
  </si>
  <si>
    <t>Business Analyst Modeller Senior</t>
  </si>
  <si>
    <t>Solution Architect Senior</t>
  </si>
  <si>
    <t>Solution Architect Junior</t>
  </si>
  <si>
    <t>Programme Manager</t>
  </si>
  <si>
    <t>IT User Interface Designer</t>
  </si>
  <si>
    <t>IT Category Owner</t>
  </si>
  <si>
    <t>IT Developer</t>
  </si>
  <si>
    <t>IFPUG prices for IT maintenance projects
Costs based on software development category</t>
  </si>
  <si>
    <t>IT maintenance projects based on IFP prices</t>
  </si>
  <si>
    <t>WP.6
WP.7</t>
  </si>
  <si>
    <t>PE36</t>
  </si>
  <si>
    <t>PE37</t>
  </si>
  <si>
    <t>PE38</t>
  </si>
  <si>
    <t>Specifications and software incidents management</t>
  </si>
  <si>
    <t>Requests for Information management</t>
  </si>
  <si>
    <t>set up, install, operate and maintain the IT Infrastructure and Tools at the DG TAXUD Data Centre</t>
  </si>
  <si>
    <t>Training, Workshop, Demonstration - Hosting facilities and Infrastructure</t>
  </si>
  <si>
    <t>Coefficient applied for IT analysis and design (WP.6)</t>
  </si>
  <si>
    <t>new IT projects
costs based on IFP prices and productivity per main activity</t>
  </si>
  <si>
    <t>New IT projects</t>
  </si>
  <si>
    <t>Coefficient applied for conformance testing support (WP.8.5.2)</t>
  </si>
  <si>
    <t>Based on the prices provided in the sheet "Shipping costs"</t>
  </si>
  <si>
    <t>Based on man-day profile prices provided in the sheet "Profiles" with multiplication factor adjustment for the option of working outside normal working hours</t>
  </si>
  <si>
    <t>Coefficient applied for service transition and operational support (WP.8.5.1)</t>
  </si>
  <si>
    <t>Based on man-day profile prices provided in the sheet "Profiles"</t>
  </si>
  <si>
    <t>Based on IFP prices and productivity per main activity provided in the sheet "new IT projects"</t>
  </si>
  <si>
    <t>Monthly Fixed Price based on man-day profile prices provided in the sheet "Profiles"</t>
  </si>
  <si>
    <t>One-off Fixed Price based on prices provided in the sheet "TO and HO prices</t>
  </si>
  <si>
    <t>Fixed Price for the takeover</t>
  </si>
  <si>
    <t>Number of applications to take over for the evaluation of the proposal</t>
  </si>
  <si>
    <t>takeover evaluation price per category</t>
  </si>
  <si>
    <t>handover evaluation price per category</t>
  </si>
  <si>
    <t>Based on IFP prices provided in the sheet "IFPUG prices for IT maintenance"</t>
  </si>
  <si>
    <t>Set up, Install, Operate,and Maintain the test environments at the DG TAXUD Data Centre</t>
  </si>
  <si>
    <t>Manage a given release</t>
  </si>
  <si>
    <t>ICT infrastructure and Tools capacity Management</t>
  </si>
  <si>
    <t>Number of applications to hand over for the evaluation of the proposal</t>
  </si>
  <si>
    <t>WP.7.5.4</t>
  </si>
  <si>
    <t>Qualification testing</t>
  </si>
  <si>
    <t>WP.2</t>
  </si>
  <si>
    <t>Take-over</t>
  </si>
  <si>
    <t>Takeover activities</t>
  </si>
  <si>
    <t>Expert Developer</t>
  </si>
  <si>
    <t>WP.8.4.2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</si>
</sst>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€&quot;"/>
    <numFmt numFmtId="177" formatCode="#,##0.00\ [$€-1]"/>
    <numFmt numFmtId="178" formatCode="#,##0.00\ [$€-1];\-#,##0.00\ [$€-1]"/>
    <numFmt numFmtId="179" formatCode="#,##0.00_-\ [$€-1]"/>
    <numFmt numFmtId="180" formatCode="#,##0.00_-\ [$€-1];#,##0.00\-\ [$€-1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9"/>
      <name val="Helvetica 65 Medium"/>
      <family val="0"/>
    </font>
    <font>
      <sz val="10"/>
      <name val="Helvetica 45 Light"/>
      <family val="0"/>
    </font>
    <font>
      <sz val="11"/>
      <name val="Times New Roman"/>
      <family val="1"/>
    </font>
    <font>
      <b/>
      <sz val="14"/>
      <color indexed="20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9"/>
      <name val="Times New Roman"/>
      <family val="1"/>
    </font>
    <font>
      <b/>
      <sz val="11"/>
      <name val="Times New Roman"/>
      <family val="1"/>
    </font>
    <font>
      <vertAlign val="superscript"/>
      <sz val="10"/>
      <name val="Arial"/>
      <family val="2"/>
    </font>
    <font>
      <i/>
      <sz val="10"/>
      <name val="Times New Roman"/>
      <family val="1"/>
    </font>
    <font>
      <sz val="8"/>
      <name val="Arial"/>
      <family val="2"/>
    </font>
    <font>
      <sz val="12"/>
      <color indexed="9"/>
      <name val="Times New Roman"/>
      <family val="1"/>
    </font>
    <font>
      <b/>
      <sz val="9"/>
      <name val="Helvetica 65 Medium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i/>
      <u val="single"/>
      <sz val="10"/>
      <name val="Times New Roman"/>
      <family val="1"/>
    </font>
    <font>
      <b/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0" fillId="33" borderId="10" xfId="0" applyFill="1" applyBorder="1" applyAlignment="1" applyProtection="1">
      <alignment wrapText="1"/>
      <protection/>
    </xf>
    <xf numFmtId="0" fontId="0" fillId="33" borderId="11" xfId="0" applyFill="1" applyBorder="1" applyAlignment="1" applyProtection="1">
      <alignment wrapText="1"/>
      <protection/>
    </xf>
    <xf numFmtId="0" fontId="0" fillId="33" borderId="12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17" fillId="33" borderId="0" xfId="0" applyFont="1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wrapText="1"/>
      <protection/>
    </xf>
    <xf numFmtId="0" fontId="15" fillId="34" borderId="15" xfId="0" applyFont="1" applyFill="1" applyBorder="1" applyAlignment="1" applyProtection="1">
      <alignment horizontal="center" wrapText="1"/>
      <protection/>
    </xf>
    <xf numFmtId="0" fontId="15" fillId="34" borderId="16" xfId="0" applyFont="1" applyFill="1" applyBorder="1" applyAlignment="1" applyProtection="1">
      <alignment horizontal="center" vertical="center" wrapText="1"/>
      <protection/>
    </xf>
    <xf numFmtId="0" fontId="15" fillId="34" borderId="17" xfId="0" applyFont="1" applyFill="1" applyBorder="1" applyAlignment="1" applyProtection="1">
      <alignment horizontal="center" vertical="center" wrapText="1"/>
      <protection/>
    </xf>
    <xf numFmtId="0" fontId="15" fillId="34" borderId="15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wrapText="1"/>
      <protection/>
    </xf>
    <xf numFmtId="0" fontId="16" fillId="33" borderId="0" xfId="0" applyFont="1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wrapText="1"/>
      <protection/>
    </xf>
    <xf numFmtId="0" fontId="5" fillId="33" borderId="20" xfId="0" applyFont="1" applyFill="1" applyBorder="1" applyAlignment="1" applyProtection="1">
      <alignment wrapText="1"/>
      <protection/>
    </xf>
    <xf numFmtId="0" fontId="0" fillId="33" borderId="20" xfId="0" applyFill="1" applyBorder="1" applyAlignment="1" applyProtection="1">
      <alignment wrapText="1"/>
      <protection/>
    </xf>
    <xf numFmtId="0" fontId="0" fillId="33" borderId="21" xfId="0" applyFill="1" applyBorder="1" applyAlignment="1" applyProtection="1">
      <alignment wrapText="1"/>
      <protection/>
    </xf>
    <xf numFmtId="0" fontId="5" fillId="0" borderId="0" xfId="0" applyFont="1" applyFill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177" fontId="4" fillId="35" borderId="22" xfId="0" applyNumberFormat="1" applyFont="1" applyFill="1" applyBorder="1" applyAlignment="1" applyProtection="1">
      <alignment horizontal="center" wrapText="1"/>
      <protection locked="0"/>
    </xf>
    <xf numFmtId="177" fontId="16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wrapText="1"/>
      <protection/>
    </xf>
    <xf numFmtId="0" fontId="0" fillId="33" borderId="23" xfId="0" applyFill="1" applyBorder="1" applyAlignment="1" applyProtection="1">
      <alignment wrapText="1"/>
      <protection/>
    </xf>
    <xf numFmtId="0" fontId="6" fillId="0" borderId="13" xfId="0" applyFont="1" applyBorder="1" applyAlignment="1" applyProtection="1">
      <alignment/>
      <protection/>
    </xf>
    <xf numFmtId="0" fontId="9" fillId="36" borderId="24" xfId="0" applyFont="1" applyFill="1" applyBorder="1" applyAlignment="1" applyProtection="1">
      <alignment horizontal="center" vertical="center" wrapText="1"/>
      <protection/>
    </xf>
    <xf numFmtId="0" fontId="14" fillId="36" borderId="24" xfId="0" applyFont="1" applyFill="1" applyBorder="1" applyAlignment="1" applyProtection="1">
      <alignment horizontal="center" vertical="center" wrapText="1"/>
      <protection/>
    </xf>
    <xf numFmtId="0" fontId="14" fillId="36" borderId="25" xfId="0" applyFont="1" applyFill="1" applyBorder="1" applyAlignment="1" applyProtection="1">
      <alignment horizontal="center" vertical="center" wrapText="1"/>
      <protection/>
    </xf>
    <xf numFmtId="0" fontId="14" fillId="36" borderId="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0" fillId="0" borderId="27" xfId="0" applyFill="1" applyBorder="1" applyAlignment="1" applyProtection="1">
      <alignment wrapText="1"/>
      <protection/>
    </xf>
    <xf numFmtId="0" fontId="0" fillId="0" borderId="22" xfId="0" applyFont="1" applyBorder="1" applyAlignment="1" applyProtection="1">
      <alignment wrapText="1"/>
      <protection/>
    </xf>
    <xf numFmtId="177" fontId="4" fillId="37" borderId="22" xfId="0" applyNumberFormat="1" applyFont="1" applyFill="1" applyBorder="1" applyAlignment="1" applyProtection="1">
      <alignment horizontal="center" wrapText="1"/>
      <protection/>
    </xf>
    <xf numFmtId="10" fontId="4" fillId="38" borderId="22" xfId="59" applyNumberFormat="1" applyFont="1" applyFill="1" applyBorder="1" applyAlignment="1" applyProtection="1">
      <alignment horizontal="center" wrapText="1"/>
      <protection/>
    </xf>
    <xf numFmtId="10" fontId="4" fillId="38" borderId="22" xfId="0" applyNumberFormat="1" applyFont="1" applyFill="1" applyBorder="1" applyAlignment="1" applyProtection="1">
      <alignment horizontal="center" wrapText="1"/>
      <protection/>
    </xf>
    <xf numFmtId="10" fontId="0" fillId="0" borderId="0" xfId="0" applyNumberFormat="1" applyAlignment="1" applyProtection="1">
      <alignment/>
      <protection/>
    </xf>
    <xf numFmtId="0" fontId="0" fillId="0" borderId="28" xfId="0" applyFill="1" applyBorder="1" applyAlignment="1" applyProtection="1">
      <alignment horizontal="left" wrapText="1"/>
      <protection/>
    </xf>
    <xf numFmtId="176" fontId="15" fillId="0" borderId="22" xfId="0" applyNumberFormat="1" applyFont="1" applyFill="1" applyBorder="1" applyAlignment="1" applyProtection="1">
      <alignment horizontal="center" wrapText="1"/>
      <protection/>
    </xf>
    <xf numFmtId="178" fontId="0" fillId="0" borderId="0" xfId="0" applyNumberFormat="1" applyAlignment="1" applyProtection="1">
      <alignment/>
      <protection/>
    </xf>
    <xf numFmtId="0" fontId="3" fillId="0" borderId="22" xfId="0" applyFont="1" applyBorder="1" applyAlignment="1" applyProtection="1">
      <alignment wrapText="1"/>
      <protection/>
    </xf>
    <xf numFmtId="0" fontId="3" fillId="0" borderId="13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justify" vertical="top"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177" fontId="4" fillId="35" borderId="29" xfId="0" applyNumberFormat="1" applyFont="1" applyFill="1" applyBorder="1" applyAlignment="1" applyProtection="1">
      <alignment horizontal="center" wrapText="1"/>
      <protection locked="0"/>
    </xf>
    <xf numFmtId="176" fontId="15" fillId="0" borderId="28" xfId="0" applyNumberFormat="1" applyFont="1" applyFill="1" applyBorder="1" applyAlignment="1" applyProtection="1">
      <alignment horizontal="center" wrapText="1"/>
      <protection/>
    </xf>
    <xf numFmtId="1" fontId="4" fillId="38" borderId="22" xfId="59" applyNumberFormat="1" applyFont="1" applyFill="1" applyBorder="1" applyAlignment="1" applyProtection="1">
      <alignment horizontal="center" wrapText="1"/>
      <protection/>
    </xf>
    <xf numFmtId="177" fontId="16" fillId="0" borderId="28" xfId="0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 applyProtection="1">
      <alignment wrapText="1"/>
      <protection/>
    </xf>
    <xf numFmtId="177" fontId="16" fillId="0" borderId="22" xfId="0" applyNumberFormat="1" applyFont="1" applyFill="1" applyBorder="1" applyAlignment="1" applyProtection="1">
      <alignment horizontal="center" wrapText="1"/>
      <protection/>
    </xf>
    <xf numFmtId="4" fontId="4" fillId="35" borderId="22" xfId="0" applyNumberFormat="1" applyFont="1" applyFill="1" applyBorder="1" applyAlignment="1" applyProtection="1">
      <alignment horizontal="center" wrapText="1"/>
      <protection locked="0"/>
    </xf>
    <xf numFmtId="0" fontId="9" fillId="36" borderId="25" xfId="0" applyFont="1" applyFill="1" applyBorder="1" applyAlignment="1" applyProtection="1">
      <alignment horizontal="center" vertical="center" wrapText="1"/>
      <protection/>
    </xf>
    <xf numFmtId="0" fontId="9" fillId="36" borderId="27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9" fillId="36" borderId="30" xfId="0" applyFont="1" applyFill="1" applyBorder="1" applyAlignment="1" applyProtection="1">
      <alignment horizontal="center" vertical="center" wrapText="1"/>
      <protection/>
    </xf>
    <xf numFmtId="0" fontId="9" fillId="36" borderId="28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Border="1" applyAlignment="1" applyProtection="1">
      <alignment vertical="center" wrapText="1"/>
      <protection/>
    </xf>
    <xf numFmtId="0" fontId="0" fillId="0" borderId="28" xfId="0" applyFill="1" applyBorder="1" applyAlignment="1" applyProtection="1">
      <alignment wrapText="1"/>
      <protection/>
    </xf>
    <xf numFmtId="176" fontId="15" fillId="0" borderId="30" xfId="0" applyNumberFormat="1" applyFont="1" applyFill="1" applyBorder="1" applyAlignment="1" applyProtection="1">
      <alignment horizontal="center" wrapText="1"/>
      <protection/>
    </xf>
    <xf numFmtId="1" fontId="0" fillId="0" borderId="22" xfId="0" applyNumberFormat="1" applyFill="1" applyBorder="1" applyAlignment="1" applyProtection="1">
      <alignment horizontal="center" wrapText="1"/>
      <protection/>
    </xf>
    <xf numFmtId="0" fontId="0" fillId="0" borderId="27" xfId="0" applyFill="1" applyBorder="1" applyAlignment="1" applyProtection="1">
      <alignment vertical="center" wrapText="1"/>
      <protection/>
    </xf>
    <xf numFmtId="1" fontId="0" fillId="0" borderId="30" xfId="0" applyNumberFormat="1" applyFill="1" applyBorder="1" applyAlignment="1" applyProtection="1">
      <alignment horizontal="center" wrapText="1"/>
      <protection/>
    </xf>
    <xf numFmtId="177" fontId="16" fillId="0" borderId="21" xfId="0" applyNumberFormat="1" applyFont="1" applyFill="1" applyBorder="1" applyAlignment="1" applyProtection="1">
      <alignment horizontal="center" wrapText="1"/>
      <protection/>
    </xf>
    <xf numFmtId="177" fontId="16" fillId="0" borderId="31" xfId="0" applyNumberFormat="1" applyFont="1" applyFill="1" applyBorder="1" applyAlignment="1" applyProtection="1">
      <alignment horizontal="center" wrapText="1"/>
      <protection/>
    </xf>
    <xf numFmtId="176" fontId="15" fillId="0" borderId="20" xfId="0" applyNumberFormat="1" applyFont="1" applyFill="1" applyBorder="1" applyAlignment="1" applyProtection="1">
      <alignment horizontal="center" wrapText="1"/>
      <protection/>
    </xf>
    <xf numFmtId="176" fontId="15" fillId="0" borderId="21" xfId="0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180" fontId="4" fillId="37" borderId="22" xfId="0" applyNumberFormat="1" applyFont="1" applyFill="1" applyBorder="1" applyAlignment="1" applyProtection="1">
      <alignment horizontal="center" wrapText="1"/>
      <protection/>
    </xf>
    <xf numFmtId="176" fontId="15" fillId="0" borderId="27" xfId="0" applyNumberFormat="1" applyFont="1" applyFill="1" applyBorder="1" applyAlignment="1" applyProtection="1">
      <alignment horizontal="center" wrapText="1"/>
      <protection/>
    </xf>
    <xf numFmtId="176" fontId="0" fillId="35" borderId="22" xfId="0" applyNumberFormat="1" applyFill="1" applyBorder="1" applyAlignment="1" applyProtection="1">
      <alignment horizontal="right" vertical="center" wrapText="1"/>
      <protection locked="0"/>
    </xf>
    <xf numFmtId="176" fontId="0" fillId="35" borderId="31" xfId="0" applyNumberFormat="1" applyFill="1" applyBorder="1" applyAlignment="1" applyProtection="1">
      <alignment horizontal="right" vertical="center" wrapText="1"/>
      <protection locked="0"/>
    </xf>
    <xf numFmtId="4" fontId="4" fillId="35" borderId="2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31" xfId="0" applyBorder="1" applyAlignment="1" applyProtection="1">
      <alignment vertical="top" wrapText="1"/>
      <protection/>
    </xf>
    <xf numFmtId="0" fontId="0" fillId="0" borderId="31" xfId="0" applyBorder="1" applyAlignment="1" applyProtection="1">
      <alignment horizontal="left" vertical="top" wrapText="1"/>
      <protection/>
    </xf>
    <xf numFmtId="0" fontId="0" fillId="0" borderId="32" xfId="0" applyFont="1" applyFill="1" applyBorder="1" applyAlignment="1" applyProtection="1">
      <alignment horizontal="justify" vertical="top" wrapText="1"/>
      <protection/>
    </xf>
    <xf numFmtId="0" fontId="0" fillId="0" borderId="33" xfId="0" applyFont="1" applyFill="1" applyBorder="1" applyAlignment="1" applyProtection="1">
      <alignment horizontal="left" vertical="top" wrapText="1"/>
      <protection/>
    </xf>
    <xf numFmtId="0" fontId="0" fillId="0" borderId="23" xfId="0" applyFill="1" applyBorder="1" applyAlignment="1" applyProtection="1">
      <alignment vertical="top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23" xfId="0" applyFont="1" applyFill="1" applyBorder="1" applyAlignment="1" applyProtection="1">
      <alignment horizontal="justify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justify" vertical="top" wrapText="1"/>
      <protection/>
    </xf>
    <xf numFmtId="0" fontId="0" fillId="0" borderId="21" xfId="0" applyFont="1" applyFill="1" applyBorder="1" applyAlignment="1" applyProtection="1">
      <alignment horizontal="left" vertical="top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3" fontId="0" fillId="38" borderId="34" xfId="0" applyNumberFormat="1" applyFill="1" applyBorder="1" applyAlignment="1" applyProtection="1">
      <alignment horizontal="right" vertical="center" wrapText="1"/>
      <protection/>
    </xf>
    <xf numFmtId="176" fontId="0" fillId="0" borderId="35" xfId="0" applyNumberFormat="1" applyBorder="1" applyAlignment="1" applyProtection="1">
      <alignment horizontal="right" vertical="center" wrapText="1"/>
      <protection/>
    </xf>
    <xf numFmtId="0" fontId="0" fillId="0" borderId="31" xfId="0" applyFont="1" applyFill="1" applyBorder="1" applyAlignment="1" applyProtection="1">
      <alignment horizontal="justify" vertical="top" wrapText="1"/>
      <protection/>
    </xf>
    <xf numFmtId="0" fontId="0" fillId="0" borderId="31" xfId="0" applyFont="1" applyFill="1" applyBorder="1" applyAlignment="1" applyProtection="1">
      <alignment horizontal="left" vertical="top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3" fontId="0" fillId="38" borderId="31" xfId="0" applyNumberFormat="1" applyFill="1" applyBorder="1" applyAlignment="1" applyProtection="1">
      <alignment horizontal="right" vertical="center" wrapText="1"/>
      <protection/>
    </xf>
    <xf numFmtId="176" fontId="0" fillId="0" borderId="36" xfId="0" applyNumberFormat="1" applyBorder="1" applyAlignment="1" applyProtection="1">
      <alignment horizontal="right" vertical="center" wrapText="1"/>
      <protection/>
    </xf>
    <xf numFmtId="0" fontId="0" fillId="0" borderId="23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top" wrapText="1"/>
      <protection/>
    </xf>
    <xf numFmtId="0" fontId="0" fillId="0" borderId="37" xfId="0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vertical="center" wrapText="1"/>
      <protection/>
    </xf>
    <xf numFmtId="0" fontId="0" fillId="0" borderId="31" xfId="0" applyFont="1" applyFill="1" applyBorder="1" applyAlignment="1" applyProtection="1">
      <alignment horizontal="justify" vertical="center" wrapText="1"/>
      <protection/>
    </xf>
    <xf numFmtId="176" fontId="0" fillId="37" borderId="22" xfId="0" applyNumberFormat="1" applyFill="1" applyBorder="1" applyAlignment="1" applyProtection="1">
      <alignment horizontal="right"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10" xfId="0" applyFont="1" applyFill="1" applyBorder="1" applyAlignment="1" applyProtection="1">
      <alignment horizontal="justify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176" fontId="0" fillId="37" borderId="31" xfId="0" applyNumberFormat="1" applyFill="1" applyBorder="1" applyAlignment="1" applyProtection="1">
      <alignment horizontal="right" vertical="center" wrapText="1"/>
      <protection/>
    </xf>
    <xf numFmtId="0" fontId="0" fillId="0" borderId="12" xfId="0" applyFont="1" applyFill="1" applyBorder="1" applyAlignment="1" applyProtection="1">
      <alignment horizontal="left" vertical="top" wrapText="1"/>
      <protection/>
    </xf>
    <xf numFmtId="0" fontId="0" fillId="0" borderId="14" xfId="0" applyFont="1" applyFill="1" applyBorder="1" applyAlignment="1" applyProtection="1">
      <alignment horizontal="left" vertical="top" wrapText="1"/>
      <protection/>
    </xf>
    <xf numFmtId="0" fontId="0" fillId="0" borderId="38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176" fontId="0" fillId="37" borderId="34" xfId="0" applyNumberFormat="1" applyFill="1" applyBorder="1" applyAlignment="1" applyProtection="1">
      <alignment horizontal="right" vertical="center" wrapText="1"/>
      <protection/>
    </xf>
    <xf numFmtId="0" fontId="0" fillId="0" borderId="39" xfId="0" applyBorder="1" applyAlignment="1" applyProtection="1">
      <alignment vertical="center" wrapText="1"/>
      <protection/>
    </xf>
    <xf numFmtId="0" fontId="0" fillId="0" borderId="34" xfId="0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horizontal="justify" vertical="center" wrapText="1"/>
      <protection/>
    </xf>
    <xf numFmtId="0" fontId="0" fillId="0" borderId="21" xfId="0" applyFont="1" applyFill="1" applyBorder="1" applyAlignment="1" applyProtection="1">
      <alignment horizontal="left" vertical="center" wrapText="1"/>
      <protection/>
    </xf>
    <xf numFmtId="49" fontId="0" fillId="0" borderId="31" xfId="0" applyNumberFormat="1" applyFill="1" applyBorder="1" applyAlignment="1" applyProtection="1">
      <alignment horizontal="right" vertical="center" wrapText="1"/>
      <protection/>
    </xf>
    <xf numFmtId="176" fontId="0" fillId="39" borderId="36" xfId="0" applyNumberFormat="1" applyFill="1" applyBorder="1" applyAlignment="1" applyProtection="1">
      <alignment horizontal="right" vertical="center" wrapText="1"/>
      <protection/>
    </xf>
    <xf numFmtId="0" fontId="0" fillId="0" borderId="23" xfId="0" applyFont="1" applyFill="1" applyBorder="1" applyAlignment="1" applyProtection="1">
      <alignment horizontal="justify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30" xfId="0" applyFont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center" vertical="center" wrapText="1"/>
      <protection/>
    </xf>
    <xf numFmtId="3" fontId="0" fillId="38" borderId="10" xfId="0" applyNumberFormat="1" applyFill="1" applyBorder="1" applyAlignment="1" applyProtection="1">
      <alignment horizontal="right" vertical="center" wrapText="1"/>
      <protection/>
    </xf>
    <xf numFmtId="176" fontId="0" fillId="0" borderId="42" xfId="0" applyNumberFormat="1" applyBorder="1" applyAlignment="1" applyProtection="1">
      <alignment horizontal="right" vertical="center" wrapText="1"/>
      <protection/>
    </xf>
    <xf numFmtId="0" fontId="0" fillId="0" borderId="31" xfId="0" applyFont="1" applyBorder="1" applyAlignment="1" applyProtection="1">
      <alignment vertical="center" wrapText="1"/>
      <protection/>
    </xf>
    <xf numFmtId="0" fontId="0" fillId="0" borderId="34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horizontal="justify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vertical="center" wrapText="1"/>
      <protection/>
    </xf>
    <xf numFmtId="0" fontId="0" fillId="0" borderId="27" xfId="0" applyFont="1" applyBorder="1" applyAlignment="1" applyProtection="1">
      <alignment vertical="center" wrapText="1"/>
      <protection/>
    </xf>
    <xf numFmtId="0" fontId="0" fillId="0" borderId="30" xfId="0" applyBorder="1" applyAlignment="1" applyProtection="1">
      <alignment vertical="center" wrapText="1"/>
      <protection/>
    </xf>
    <xf numFmtId="0" fontId="0" fillId="0" borderId="30" xfId="0" applyFont="1" applyFill="1" applyBorder="1" applyAlignment="1" applyProtection="1">
      <alignment horizontal="left" vertical="center" wrapText="1"/>
      <protection/>
    </xf>
    <xf numFmtId="0" fontId="0" fillId="0" borderId="41" xfId="0" applyFont="1" applyBorder="1" applyAlignment="1" applyProtection="1">
      <alignment vertical="center" wrapText="1"/>
      <protection/>
    </xf>
    <xf numFmtId="3" fontId="0" fillId="38" borderId="27" xfId="0" applyNumberFormat="1" applyFill="1" applyBorder="1" applyAlignment="1" applyProtection="1">
      <alignment horizontal="right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43" xfId="0" applyBorder="1" applyAlignment="1" applyProtection="1">
      <alignment vertical="center" wrapText="1"/>
      <protection/>
    </xf>
    <xf numFmtId="0" fontId="0" fillId="0" borderId="22" xfId="0" applyFont="1" applyFill="1" applyBorder="1" applyAlignment="1" applyProtection="1">
      <alignment vertical="center" wrapText="1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22" xfId="0" applyFont="1" applyFill="1" applyBorder="1" applyAlignment="1" applyProtection="1">
      <alignment vertical="center"/>
      <protection/>
    </xf>
    <xf numFmtId="176" fontId="0" fillId="37" borderId="44" xfId="0" applyNumberFormat="1" applyFill="1" applyBorder="1" applyAlignment="1" applyProtection="1">
      <alignment horizontal="right" vertical="center" wrapText="1"/>
      <protection/>
    </xf>
    <xf numFmtId="3" fontId="0" fillId="38" borderId="44" xfId="0" applyNumberFormat="1" applyFill="1" applyBorder="1" applyAlignment="1" applyProtection="1">
      <alignment horizontal="right" vertical="center" wrapText="1"/>
      <protection/>
    </xf>
    <xf numFmtId="176" fontId="0" fillId="0" borderId="45" xfId="0" applyNumberFormat="1" applyBorder="1" applyAlignment="1" applyProtection="1">
      <alignment horizontal="right" vertical="center" wrapText="1"/>
      <protection/>
    </xf>
    <xf numFmtId="0" fontId="0" fillId="0" borderId="46" xfId="0" applyBorder="1" applyAlignment="1" applyProtection="1">
      <alignment vertical="top" wrapText="1"/>
      <protection/>
    </xf>
    <xf numFmtId="0" fontId="0" fillId="0" borderId="33" xfId="0" applyFont="1" applyFill="1" applyBorder="1" applyAlignment="1" applyProtection="1">
      <alignment horizontal="justify" vertical="top" wrapText="1"/>
      <protection/>
    </xf>
    <xf numFmtId="0" fontId="0" fillId="0" borderId="47" xfId="0" applyBorder="1" applyAlignment="1" applyProtection="1">
      <alignment horizontal="center" vertical="center" wrapText="1"/>
      <protection/>
    </xf>
    <xf numFmtId="176" fontId="0" fillId="0" borderId="23" xfId="0" applyNumberFormat="1" applyFill="1" applyBorder="1" applyAlignment="1" applyProtection="1">
      <alignment horizontal="right" vertical="center" wrapText="1"/>
      <protection/>
    </xf>
    <xf numFmtId="3" fontId="0" fillId="0" borderId="13" xfId="0" applyNumberFormat="1" applyFill="1" applyBorder="1" applyAlignment="1" applyProtection="1">
      <alignment vertical="center" wrapText="1"/>
      <protection/>
    </xf>
    <xf numFmtId="176" fontId="0" fillId="0" borderId="48" xfId="0" applyNumberFormat="1" applyFill="1" applyBorder="1" applyAlignment="1" applyProtection="1">
      <alignment horizontal="right" vertical="center" wrapText="1"/>
      <protection/>
    </xf>
    <xf numFmtId="0" fontId="0" fillId="0" borderId="49" xfId="0" applyFont="1" applyBorder="1" applyAlignment="1" applyProtection="1">
      <alignment vertical="center" wrapText="1"/>
      <protection/>
    </xf>
    <xf numFmtId="0" fontId="0" fillId="0" borderId="50" xfId="0" applyFont="1" applyFill="1" applyBorder="1" applyAlignment="1" applyProtection="1">
      <alignment vertical="center" wrapText="1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50" xfId="0" applyFont="1" applyFill="1" applyBorder="1" applyAlignment="1" applyProtection="1">
      <alignment horizontal="left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176" fontId="0" fillId="37" borderId="50" xfId="0" applyNumberFormat="1" applyFont="1" applyFill="1" applyBorder="1" applyAlignment="1" applyProtection="1">
      <alignment horizontal="right" vertical="center" wrapText="1"/>
      <protection/>
    </xf>
    <xf numFmtId="3" fontId="0" fillId="38" borderId="50" xfId="0" applyNumberFormat="1" applyFont="1" applyFill="1" applyBorder="1" applyAlignment="1" applyProtection="1">
      <alignment vertical="center" wrapText="1"/>
      <protection/>
    </xf>
    <xf numFmtId="176" fontId="0" fillId="0" borderId="51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52" xfId="0" applyFont="1" applyFill="1" applyBorder="1" applyAlignment="1" applyProtection="1">
      <alignment horizontal="right" vertical="center" wrapText="1"/>
      <protection/>
    </xf>
    <xf numFmtId="3" fontId="0" fillId="0" borderId="53" xfId="0" applyNumberFormat="1" applyFill="1" applyBorder="1" applyAlignment="1" applyProtection="1">
      <alignment vertical="center" wrapText="1"/>
      <protection/>
    </xf>
    <xf numFmtId="176" fontId="0" fillId="0" borderId="54" xfId="0" applyNumberFormat="1" applyBorder="1" applyAlignment="1" applyProtection="1">
      <alignment horizontal="right" vertical="center" wrapText="1"/>
      <protection/>
    </xf>
    <xf numFmtId="176" fontId="0" fillId="0" borderId="0" xfId="0" applyNumberFormat="1" applyFill="1" applyBorder="1" applyAlignment="1" applyProtection="1">
      <alignment horizontal="right" vertical="center" wrapText="1"/>
      <protection/>
    </xf>
    <xf numFmtId="3" fontId="0" fillId="0" borderId="0" xfId="0" applyNumberFormat="1" applyFill="1" applyBorder="1" applyAlignment="1" applyProtection="1">
      <alignment vertical="center" wrapText="1"/>
      <protection/>
    </xf>
    <xf numFmtId="4" fontId="0" fillId="0" borderId="0" xfId="0" applyNumberForma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right" vertical="center" wrapText="1"/>
      <protection/>
    </xf>
    <xf numFmtId="4" fontId="16" fillId="0" borderId="0" xfId="0" applyNumberFormat="1" applyFont="1" applyBorder="1" applyAlignment="1" applyProtection="1">
      <alignment horizontal="right" vertical="center" wrapText="1"/>
      <protection/>
    </xf>
    <xf numFmtId="0" fontId="0" fillId="0" borderId="55" xfId="0" applyFont="1" applyFill="1" applyBorder="1" applyAlignment="1" applyProtection="1">
      <alignment horizontal="left" vertical="center" wrapText="1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76" fontId="0" fillId="38" borderId="56" xfId="59" applyNumberFormat="1" applyFont="1" applyFill="1" applyBorder="1" applyAlignment="1" applyProtection="1">
      <alignment horizontal="right" vertical="center" wrapText="1"/>
      <protection/>
    </xf>
    <xf numFmtId="3" fontId="0" fillId="0" borderId="55" xfId="0" applyNumberFormat="1" applyFont="1" applyFill="1" applyBorder="1" applyAlignment="1" applyProtection="1">
      <alignment horizontal="right" vertical="center" wrapText="1"/>
      <protection/>
    </xf>
    <xf numFmtId="176" fontId="0" fillId="0" borderId="57" xfId="0" applyNumberFormat="1" applyFill="1" applyBorder="1" applyAlignment="1" applyProtection="1">
      <alignment horizontal="right" vertical="center" wrapText="1"/>
      <protection/>
    </xf>
    <xf numFmtId="0" fontId="21" fillId="0" borderId="20" xfId="0" applyFont="1" applyBorder="1" applyAlignment="1" applyProtection="1">
      <alignment vertical="center" wrapText="1"/>
      <protection/>
    </xf>
    <xf numFmtId="0" fontId="21" fillId="0" borderId="22" xfId="0" applyFont="1" applyBorder="1" applyAlignment="1" applyProtection="1">
      <alignment vertical="center" wrapText="1"/>
      <protection/>
    </xf>
    <xf numFmtId="3" fontId="0" fillId="0" borderId="27" xfId="0" applyNumberFormat="1" applyFont="1" applyFill="1" applyBorder="1" applyAlignment="1" applyProtection="1">
      <alignment vertical="center" wrapText="1"/>
      <protection/>
    </xf>
    <xf numFmtId="176" fontId="0" fillId="0" borderId="42" xfId="0" applyNumberFormat="1" applyFill="1" applyBorder="1" applyAlignment="1" applyProtection="1">
      <alignment horizontal="right" vertical="center" wrapText="1"/>
      <protection/>
    </xf>
    <xf numFmtId="0" fontId="21" fillId="0" borderId="0" xfId="0" applyFont="1" applyAlignment="1" applyProtection="1">
      <alignment vertical="center"/>
      <protection/>
    </xf>
    <xf numFmtId="176" fontId="0" fillId="38" borderId="19" xfId="59" applyNumberFormat="1" applyFont="1" applyFill="1" applyBorder="1" applyAlignment="1" applyProtection="1">
      <alignment horizontal="right" vertical="center" wrapText="1"/>
      <protection/>
    </xf>
    <xf numFmtId="3" fontId="0" fillId="0" borderId="27" xfId="0" applyNumberFormat="1" applyFont="1" applyFill="1" applyBorder="1" applyAlignment="1" applyProtection="1">
      <alignment horizontal="right" vertical="center" wrapText="1"/>
      <protection/>
    </xf>
    <xf numFmtId="0" fontId="0" fillId="0" borderId="58" xfId="0" applyBorder="1" applyAlignment="1" applyProtection="1">
      <alignment vertical="center" wrapText="1"/>
      <protection/>
    </xf>
    <xf numFmtId="0" fontId="0" fillId="0" borderId="44" xfId="0" applyFont="1" applyFill="1" applyBorder="1" applyAlignment="1" applyProtection="1">
      <alignment horizontal="left" vertical="top" wrapText="1"/>
      <protection/>
    </xf>
    <xf numFmtId="0" fontId="0" fillId="0" borderId="44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center" vertical="top" wrapText="1"/>
      <protection/>
    </xf>
    <xf numFmtId="176" fontId="0" fillId="38" borderId="59" xfId="59" applyNumberFormat="1" applyFont="1" applyFill="1" applyBorder="1" applyAlignment="1" applyProtection="1">
      <alignment horizontal="right" vertical="center" wrapText="1"/>
      <protection/>
    </xf>
    <xf numFmtId="176" fontId="0" fillId="0" borderId="35" xfId="0" applyNumberForma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52" xfId="0" applyFill="1" applyBorder="1" applyAlignment="1" applyProtection="1">
      <alignment horizontal="right" vertical="center" wrapText="1"/>
      <protection/>
    </xf>
    <xf numFmtId="3" fontId="0" fillId="0" borderId="53" xfId="0" applyNumberFormat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/>
      <protection/>
    </xf>
    <xf numFmtId="3" fontId="0" fillId="0" borderId="0" xfId="0" applyNumberFormat="1" applyFill="1" applyBorder="1" applyAlignment="1" applyProtection="1">
      <alignment horizontal="right" vertical="center" wrapText="1"/>
      <protection/>
    </xf>
    <xf numFmtId="0" fontId="0" fillId="0" borderId="60" xfId="0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4" fontId="0" fillId="0" borderId="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/>
      <protection/>
    </xf>
    <xf numFmtId="3" fontId="0" fillId="0" borderId="0" xfId="0" applyNumberFormat="1" applyFill="1" applyAlignment="1" applyProtection="1">
      <alignment vertical="center" wrapText="1"/>
      <protection/>
    </xf>
    <xf numFmtId="4" fontId="0" fillId="0" borderId="0" xfId="0" applyNumberFormat="1" applyFill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3" fontId="0" fillId="0" borderId="0" xfId="0" applyNumberForma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right" vertical="center" wrapText="1"/>
      <protection/>
    </xf>
    <xf numFmtId="4" fontId="4" fillId="0" borderId="22" xfId="0" applyNumberFormat="1" applyFont="1" applyFill="1" applyBorder="1" applyAlignment="1" applyProtection="1">
      <alignment horizontal="center" wrapText="1"/>
      <protection/>
    </xf>
    <xf numFmtId="0" fontId="0" fillId="0" borderId="61" xfId="0" applyBorder="1" applyAlignment="1" applyProtection="1">
      <alignment horizontal="left" vertical="center" wrapText="1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37" xfId="0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76" fontId="0" fillId="35" borderId="31" xfId="0" applyNumberFormat="1" applyFill="1" applyBorder="1" applyAlignment="1" applyProtection="1">
      <alignment horizontal="right" vertical="center" wrapText="1"/>
      <protection locked="0"/>
    </xf>
    <xf numFmtId="176" fontId="0" fillId="35" borderId="34" xfId="0" applyNumberFormat="1" applyFill="1" applyBorder="1" applyAlignment="1" applyProtection="1">
      <alignment horizontal="right" vertical="center" wrapText="1"/>
      <protection locked="0"/>
    </xf>
    <xf numFmtId="3" fontId="0" fillId="38" borderId="31" xfId="0" applyNumberFormat="1" applyFill="1" applyBorder="1" applyAlignment="1" applyProtection="1">
      <alignment horizontal="right" vertical="center" wrapText="1"/>
      <protection/>
    </xf>
    <xf numFmtId="3" fontId="0" fillId="38" borderId="34" xfId="0" applyNumberFormat="1" applyFill="1" applyBorder="1" applyAlignment="1" applyProtection="1">
      <alignment horizontal="right" vertical="center" wrapText="1"/>
      <protection/>
    </xf>
    <xf numFmtId="0" fontId="0" fillId="0" borderId="37" xfId="0" applyFont="1" applyBorder="1" applyAlignment="1" applyProtection="1">
      <alignment horizontal="left" vertical="center" wrapText="1"/>
      <protection/>
    </xf>
    <xf numFmtId="0" fontId="0" fillId="0" borderId="62" xfId="0" applyFont="1" applyBorder="1" applyAlignment="1" applyProtection="1">
      <alignment horizontal="left" vertical="center" wrapText="1"/>
      <protection/>
    </xf>
    <xf numFmtId="0" fontId="0" fillId="0" borderId="43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49" fontId="0" fillId="0" borderId="31" xfId="0" applyNumberFormat="1" applyFill="1" applyBorder="1" applyAlignment="1" applyProtection="1">
      <alignment horizontal="right" vertical="center" wrapText="1"/>
      <protection/>
    </xf>
    <xf numFmtId="49" fontId="0" fillId="0" borderId="23" xfId="0" applyNumberFormat="1" applyFill="1" applyBorder="1" applyAlignment="1" applyProtection="1">
      <alignment horizontal="right" vertical="center" wrapText="1"/>
      <protection/>
    </xf>
    <xf numFmtId="49" fontId="0" fillId="0" borderId="34" xfId="0" applyNumberFormat="1" applyFill="1" applyBorder="1" applyAlignment="1" applyProtection="1">
      <alignment horizontal="right" vertical="center" wrapText="1"/>
      <protection/>
    </xf>
    <xf numFmtId="3" fontId="0" fillId="38" borderId="23" xfId="0" applyNumberFormat="1" applyFill="1" applyBorder="1" applyAlignment="1" applyProtection="1">
      <alignment horizontal="right" vertical="center" wrapText="1"/>
      <protection/>
    </xf>
    <xf numFmtId="176" fontId="0" fillId="39" borderId="36" xfId="0" applyNumberFormat="1" applyFill="1" applyBorder="1" applyAlignment="1" applyProtection="1">
      <alignment horizontal="right" vertical="center" wrapText="1"/>
      <protection/>
    </xf>
    <xf numFmtId="176" fontId="0" fillId="39" borderId="48" xfId="0" applyNumberFormat="1" applyFill="1" applyBorder="1" applyAlignment="1" applyProtection="1">
      <alignment horizontal="right" vertical="center" wrapText="1"/>
      <protection/>
    </xf>
    <xf numFmtId="176" fontId="0" fillId="39" borderId="35" xfId="0" applyNumberFormat="1" applyFill="1" applyBorder="1" applyAlignment="1" applyProtection="1">
      <alignment horizontal="right" vertical="center" wrapText="1"/>
      <protection/>
    </xf>
    <xf numFmtId="176" fontId="0" fillId="0" borderId="36" xfId="0" applyNumberFormat="1" applyBorder="1" applyAlignment="1" applyProtection="1">
      <alignment horizontal="right" vertical="center" wrapText="1"/>
      <protection/>
    </xf>
    <xf numFmtId="176" fontId="0" fillId="0" borderId="35" xfId="0" applyNumberFormat="1" applyBorder="1" applyAlignment="1" applyProtection="1">
      <alignment horizontal="right" vertical="center" wrapText="1"/>
      <protection/>
    </xf>
    <xf numFmtId="176" fontId="0" fillId="0" borderId="48" xfId="0" applyNumberFormat="1" applyBorder="1" applyAlignment="1" applyProtection="1">
      <alignment horizontal="righ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 wrapText="1"/>
      <protection/>
    </xf>
    <xf numFmtId="0" fontId="0" fillId="0" borderId="62" xfId="0" applyBorder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center" wrapText="1"/>
      <protection/>
    </xf>
    <xf numFmtId="176" fontId="0" fillId="37" borderId="31" xfId="0" applyNumberFormat="1" applyFill="1" applyBorder="1" applyAlignment="1" applyProtection="1">
      <alignment horizontal="right" vertical="center" wrapText="1"/>
      <protection/>
    </xf>
    <xf numFmtId="176" fontId="0" fillId="37" borderId="23" xfId="0" applyNumberFormat="1" applyFill="1" applyBorder="1" applyAlignment="1" applyProtection="1">
      <alignment horizontal="right" vertical="center" wrapText="1"/>
      <protection/>
    </xf>
    <xf numFmtId="176" fontId="0" fillId="37" borderId="34" xfId="0" applyNumberFormat="1" applyFill="1" applyBorder="1" applyAlignment="1" applyProtection="1">
      <alignment horizontal="right" vertical="center" wrapText="1"/>
      <protection/>
    </xf>
    <xf numFmtId="176" fontId="0" fillId="35" borderId="31" xfId="59" applyNumberFormat="1" applyFont="1" applyFill="1" applyBorder="1" applyAlignment="1" applyProtection="1">
      <alignment horizontal="right" vertical="center" wrapText="1"/>
      <protection locked="0"/>
    </xf>
    <xf numFmtId="176" fontId="0" fillId="35" borderId="23" xfId="59" applyNumberFormat="1" applyFont="1" applyFill="1" applyBorder="1" applyAlignment="1" applyProtection="1">
      <alignment horizontal="right" vertical="center" wrapText="1"/>
      <protection locked="0"/>
    </xf>
    <xf numFmtId="176" fontId="0" fillId="35" borderId="34" xfId="59" applyNumberFormat="1" applyFont="1" applyFill="1" applyBorder="1" applyAlignment="1" applyProtection="1">
      <alignment horizontal="right" vertical="center" wrapText="1"/>
      <protection locked="0"/>
    </xf>
    <xf numFmtId="176" fontId="0" fillId="35" borderId="32" xfId="0" applyNumberFormat="1" applyFill="1" applyBorder="1" applyAlignment="1" applyProtection="1">
      <alignment horizontal="right" vertical="center" wrapText="1"/>
      <protection locked="0"/>
    </xf>
    <xf numFmtId="176" fontId="0" fillId="35" borderId="23" xfId="0" applyNumberFormat="1" applyFill="1" applyBorder="1" applyAlignment="1" applyProtection="1">
      <alignment horizontal="right" vertical="center" wrapText="1"/>
      <protection locked="0"/>
    </xf>
    <xf numFmtId="3" fontId="0" fillId="38" borderId="32" xfId="0" applyNumberFormat="1" applyFill="1" applyBorder="1" applyAlignment="1" applyProtection="1">
      <alignment horizontal="right" vertical="center" wrapText="1"/>
      <protection/>
    </xf>
    <xf numFmtId="176" fontId="0" fillId="0" borderId="63" xfId="0" applyNumberFormat="1" applyBorder="1" applyAlignment="1" applyProtection="1">
      <alignment horizontal="right" vertical="center" wrapText="1"/>
      <protection/>
    </xf>
    <xf numFmtId="4" fontId="0" fillId="0" borderId="63" xfId="0" applyNumberFormat="1" applyBorder="1" applyAlignment="1" applyProtection="1">
      <alignment horizontal="center" vertical="center" wrapText="1"/>
      <protection/>
    </xf>
    <xf numFmtId="4" fontId="0" fillId="0" borderId="64" xfId="0" applyNumberForma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 wrapText="1"/>
      <protection/>
    </xf>
    <xf numFmtId="3" fontId="0" fillId="0" borderId="32" xfId="0" applyNumberFormat="1" applyBorder="1" applyAlignment="1" applyProtection="1">
      <alignment horizontal="center" vertical="center" wrapText="1"/>
      <protection/>
    </xf>
    <xf numFmtId="3" fontId="0" fillId="0" borderId="65" xfId="0" applyNumberForma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top" wrapText="1"/>
      <protection/>
    </xf>
    <xf numFmtId="0" fontId="0" fillId="0" borderId="47" xfId="0" applyBorder="1" applyAlignment="1" applyProtection="1">
      <alignment horizontal="center" vertical="top" wrapText="1"/>
      <protection/>
    </xf>
    <xf numFmtId="0" fontId="0" fillId="0" borderId="52" xfId="0" applyBorder="1" applyAlignment="1" applyProtection="1">
      <alignment horizontal="center" vertical="top" wrapText="1"/>
      <protection/>
    </xf>
    <xf numFmtId="0" fontId="0" fillId="0" borderId="66" xfId="0" applyBorder="1" applyAlignment="1" applyProtection="1">
      <alignment horizontal="center" vertical="top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top" wrapText="1"/>
      <protection/>
    </xf>
    <xf numFmtId="0" fontId="0" fillId="0" borderId="67" xfId="0" applyBorder="1" applyAlignment="1" applyProtection="1">
      <alignment horizontal="center" vertical="top" wrapText="1"/>
      <protection/>
    </xf>
    <xf numFmtId="0" fontId="0" fillId="0" borderId="32" xfId="0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 horizontal="center" vertical="top" wrapText="1"/>
      <protection/>
    </xf>
    <xf numFmtId="0" fontId="0" fillId="35" borderId="58" xfId="0" applyFill="1" applyBorder="1" applyAlignment="1" applyProtection="1">
      <alignment vertical="top" wrapText="1"/>
      <protection/>
    </xf>
    <xf numFmtId="0" fontId="0" fillId="35" borderId="45" xfId="0" applyFill="1" applyBorder="1" applyAlignment="1" applyProtection="1">
      <alignment vertical="top" wrapText="1"/>
      <protection/>
    </xf>
    <xf numFmtId="0" fontId="16" fillId="0" borderId="38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0" fillId="37" borderId="41" xfId="0" applyFill="1" applyBorder="1" applyAlignment="1" applyProtection="1">
      <alignment vertical="top" wrapText="1"/>
      <protection/>
    </xf>
    <xf numFmtId="0" fontId="0" fillId="37" borderId="42" xfId="0" applyFill="1" applyBorder="1" applyAlignment="1" applyProtection="1">
      <alignment vertical="top" wrapText="1"/>
      <protection/>
    </xf>
    <xf numFmtId="0" fontId="0" fillId="38" borderId="68" xfId="0" applyFill="1" applyBorder="1" applyAlignment="1" applyProtection="1">
      <alignment horizontal="left" vertical="top" wrapText="1"/>
      <protection/>
    </xf>
    <xf numFmtId="0" fontId="0" fillId="38" borderId="69" xfId="0" applyFill="1" applyBorder="1" applyAlignment="1" applyProtection="1">
      <alignment horizontal="left" vertical="top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 horizontal="left" vertical="center" wrapText="1"/>
      <protection/>
    </xf>
    <xf numFmtId="0" fontId="0" fillId="0" borderId="34" xfId="0" applyFont="1" applyFill="1" applyBorder="1" applyAlignment="1" applyProtection="1">
      <alignment horizontal="left" vertical="center" wrapText="1"/>
      <protection/>
    </xf>
    <xf numFmtId="0" fontId="0" fillId="0" borderId="38" xfId="0" applyFont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left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9" fillId="36" borderId="70" xfId="0" applyFont="1" applyFill="1" applyBorder="1" applyAlignment="1" applyProtection="1">
      <alignment horizontal="center" vertical="center"/>
      <protection/>
    </xf>
    <xf numFmtId="0" fontId="0" fillId="0" borderId="71" xfId="0" applyBorder="1" applyAlignment="1" applyProtection="1">
      <alignment horizontal="center" vertical="center"/>
      <protection/>
    </xf>
    <xf numFmtId="0" fontId="7" fillId="0" borderId="27" xfId="0" applyFont="1" applyBorder="1" applyAlignment="1" applyProtection="1">
      <alignment horizontal="center" wrapText="1"/>
      <protection/>
    </xf>
    <xf numFmtId="0" fontId="7" fillId="0" borderId="30" xfId="0" applyFont="1" applyBorder="1" applyAlignment="1" applyProtection="1">
      <alignment horizontal="center" wrapText="1"/>
      <protection/>
    </xf>
    <xf numFmtId="0" fontId="7" fillId="0" borderId="28" xfId="0" applyFont="1" applyBorder="1" applyAlignment="1" applyProtection="1">
      <alignment horizontal="center" wrapText="1"/>
      <protection/>
    </xf>
    <xf numFmtId="0" fontId="0" fillId="0" borderId="27" xfId="0" applyFill="1" applyBorder="1" applyAlignment="1" applyProtection="1">
      <alignment horizontal="left" wrapText="1"/>
      <protection/>
    </xf>
    <xf numFmtId="0" fontId="0" fillId="0" borderId="30" xfId="0" applyFill="1" applyBorder="1" applyAlignment="1" applyProtection="1">
      <alignment horizontal="left" wrapText="1"/>
      <protection/>
    </xf>
    <xf numFmtId="0" fontId="0" fillId="0" borderId="28" xfId="0" applyFill="1" applyBorder="1" applyAlignment="1" applyProtection="1">
      <alignment horizontal="left" wrapText="1"/>
      <protection/>
    </xf>
    <xf numFmtId="0" fontId="11" fillId="0" borderId="27" xfId="0" applyFont="1" applyBorder="1" applyAlignment="1" applyProtection="1">
      <alignment horizontal="left"/>
      <protection/>
    </xf>
    <xf numFmtId="0" fontId="11" fillId="0" borderId="30" xfId="0" applyFont="1" applyBorder="1" applyAlignment="1" applyProtection="1">
      <alignment horizontal="left"/>
      <protection/>
    </xf>
    <xf numFmtId="0" fontId="11" fillId="0" borderId="28" xfId="0" applyFont="1" applyBorder="1" applyAlignment="1" applyProtection="1">
      <alignment horizontal="left"/>
      <protection/>
    </xf>
    <xf numFmtId="4" fontId="10" fillId="35" borderId="27" xfId="0" applyNumberFormat="1" applyFont="1" applyFill="1" applyBorder="1" applyAlignment="1" applyProtection="1">
      <alignment horizontal="center" vertical="center"/>
      <protection locked="0"/>
    </xf>
    <xf numFmtId="4" fontId="10" fillId="35" borderId="30" xfId="0" applyNumberFormat="1" applyFont="1" applyFill="1" applyBorder="1" applyAlignment="1" applyProtection="1">
      <alignment horizontal="center" vertical="center"/>
      <protection locked="0"/>
    </xf>
    <xf numFmtId="4" fontId="10" fillId="35" borderId="28" xfId="0" applyNumberFormat="1" applyFont="1" applyFill="1" applyBorder="1" applyAlignment="1" applyProtection="1">
      <alignment horizontal="center" vertical="center"/>
      <protection locked="0"/>
    </xf>
    <xf numFmtId="0" fontId="9" fillId="36" borderId="24" xfId="0" applyFont="1" applyFill="1" applyBorder="1" applyAlignment="1" applyProtection="1">
      <alignment horizontal="center" vertical="center" wrapText="1"/>
      <protection/>
    </xf>
    <xf numFmtId="0" fontId="9" fillId="36" borderId="30" xfId="0" applyFont="1" applyFill="1" applyBorder="1" applyAlignment="1" applyProtection="1">
      <alignment horizontal="center" vertical="center" wrapText="1"/>
      <protection/>
    </xf>
    <xf numFmtId="0" fontId="9" fillId="36" borderId="72" xfId="0" applyFont="1" applyFill="1" applyBorder="1" applyAlignment="1" applyProtection="1">
      <alignment horizontal="center" vertical="center" wrapText="1"/>
      <protection/>
    </xf>
    <xf numFmtId="0" fontId="9" fillId="36" borderId="27" xfId="0" applyFont="1" applyFill="1" applyBorder="1" applyAlignment="1" applyProtection="1">
      <alignment horizontal="center" vertical="center"/>
      <protection/>
    </xf>
    <xf numFmtId="0" fontId="9" fillId="36" borderId="7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19" fillId="0" borderId="27" xfId="0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BA86"/>
  <sheetViews>
    <sheetView tabSelected="1" zoomScale="80" zoomScaleNormal="80" zoomScalePageLayoutView="0" workbookViewId="0" topLeftCell="A1">
      <pane ySplit="2" topLeftCell="A36" activePane="bottomLeft" state="frozen"/>
      <selection pane="topLeft" activeCell="A1" sqref="A1"/>
      <selection pane="bottomLeft" activeCell="F3" sqref="F3:F6"/>
    </sheetView>
  </sheetViews>
  <sheetFormatPr defaultColWidth="9.140625" defaultRowHeight="12.75"/>
  <cols>
    <col min="1" max="1" width="7.00390625" style="208" bestFit="1" customWidth="1"/>
    <col min="2" max="2" width="36.57421875" style="208" customWidth="1"/>
    <col min="3" max="3" width="11.00390625" style="208" customWidth="1"/>
    <col min="4" max="4" width="33.140625" style="209" customWidth="1"/>
    <col min="5" max="5" width="29.7109375" style="210" bestFit="1" customWidth="1"/>
    <col min="6" max="6" width="16.421875" style="222" bestFit="1" customWidth="1"/>
    <col min="7" max="7" width="20.7109375" style="223" customWidth="1"/>
    <col min="8" max="8" width="18.28125" style="224" customWidth="1"/>
    <col min="9" max="9" width="36.421875" style="76" customWidth="1"/>
    <col min="10" max="11" width="9.140625" style="77" customWidth="1"/>
    <col min="12" max="16384" width="9.140625" style="76" customWidth="1"/>
  </cols>
  <sheetData>
    <row r="1" spans="1:8" ht="28.5" customHeight="1">
      <c r="A1" s="273" t="s">
        <v>30</v>
      </c>
      <c r="B1" s="274"/>
      <c r="C1" s="281" t="s">
        <v>64</v>
      </c>
      <c r="D1" s="282"/>
      <c r="E1" s="283" t="s">
        <v>65</v>
      </c>
      <c r="F1" s="271" t="s">
        <v>66</v>
      </c>
      <c r="G1" s="269" t="s">
        <v>72</v>
      </c>
      <c r="H1" s="265" t="s">
        <v>29</v>
      </c>
    </row>
    <row r="2" spans="1:8" ht="42" customHeight="1" thickBot="1">
      <c r="A2" s="275"/>
      <c r="B2" s="276"/>
      <c r="C2" s="78" t="s">
        <v>67</v>
      </c>
      <c r="D2" s="79" t="s">
        <v>68</v>
      </c>
      <c r="E2" s="284"/>
      <c r="F2" s="272"/>
      <c r="G2" s="270"/>
      <c r="H2" s="266"/>
    </row>
    <row r="3" spans="1:8" ht="31.5" customHeight="1">
      <c r="A3" s="226" t="s">
        <v>179</v>
      </c>
      <c r="B3" s="293" t="s">
        <v>69</v>
      </c>
      <c r="C3" s="80" t="s">
        <v>42</v>
      </c>
      <c r="D3" s="81" t="s">
        <v>90</v>
      </c>
      <c r="E3" s="280" t="s">
        <v>151</v>
      </c>
      <c r="F3" s="261">
        <v>0</v>
      </c>
      <c r="G3" s="263">
        <v>1</v>
      </c>
      <c r="H3" s="264">
        <f>F3</f>
        <v>0</v>
      </c>
    </row>
    <row r="4" spans="1:8" ht="12.75">
      <c r="A4" s="253"/>
      <c r="B4" s="294"/>
      <c r="C4" s="82" t="s">
        <v>177</v>
      </c>
      <c r="D4" s="83" t="s">
        <v>108</v>
      </c>
      <c r="E4" s="277"/>
      <c r="F4" s="262"/>
      <c r="G4" s="244"/>
      <c r="H4" s="250"/>
    </row>
    <row r="5" spans="1:8" ht="12.75">
      <c r="A5" s="253"/>
      <c r="B5" s="294"/>
      <c r="C5" s="84" t="s">
        <v>176</v>
      </c>
      <c r="D5" s="85" t="s">
        <v>58</v>
      </c>
      <c r="E5" s="277"/>
      <c r="F5" s="262"/>
      <c r="G5" s="244"/>
      <c r="H5" s="250"/>
    </row>
    <row r="6" spans="1:8" ht="34.5" customHeight="1">
      <c r="A6" s="227"/>
      <c r="B6" s="295"/>
      <c r="C6" s="87" t="s">
        <v>230</v>
      </c>
      <c r="D6" s="88" t="s">
        <v>353</v>
      </c>
      <c r="E6" s="232"/>
      <c r="F6" s="234"/>
      <c r="G6" s="236"/>
      <c r="H6" s="249"/>
    </row>
    <row r="7" spans="1:8" ht="12.75">
      <c r="A7" s="228" t="s">
        <v>180</v>
      </c>
      <c r="B7" s="251" t="s">
        <v>298</v>
      </c>
      <c r="C7" s="92" t="s">
        <v>42</v>
      </c>
      <c r="D7" s="93" t="s">
        <v>90</v>
      </c>
      <c r="E7" s="231" t="s">
        <v>124</v>
      </c>
      <c r="F7" s="258">
        <v>0</v>
      </c>
      <c r="G7" s="235">
        <v>102</v>
      </c>
      <c r="H7" s="248">
        <f>G7*F7</f>
        <v>0</v>
      </c>
    </row>
    <row r="8" spans="1:8" ht="64.5" customHeight="1">
      <c r="A8" s="253"/>
      <c r="B8" s="254"/>
      <c r="C8" s="84" t="s">
        <v>44</v>
      </c>
      <c r="D8" s="97" t="s">
        <v>231</v>
      </c>
      <c r="E8" s="277"/>
      <c r="F8" s="259"/>
      <c r="G8" s="244"/>
      <c r="H8" s="250"/>
    </row>
    <row r="9" spans="1:8" ht="70.5" customHeight="1">
      <c r="A9" s="253"/>
      <c r="B9" s="254"/>
      <c r="C9" s="84" t="s">
        <v>92</v>
      </c>
      <c r="D9" s="97" t="s">
        <v>91</v>
      </c>
      <c r="E9" s="277"/>
      <c r="F9" s="259"/>
      <c r="G9" s="244"/>
      <c r="H9" s="250"/>
    </row>
    <row r="10" spans="1:8" ht="25.5">
      <c r="A10" s="253"/>
      <c r="B10" s="254"/>
      <c r="C10" s="84" t="s">
        <v>45</v>
      </c>
      <c r="D10" s="97" t="s">
        <v>46</v>
      </c>
      <c r="E10" s="277"/>
      <c r="F10" s="259"/>
      <c r="G10" s="244"/>
      <c r="H10" s="250"/>
    </row>
    <row r="11" spans="1:8" ht="12.75">
      <c r="A11" s="253"/>
      <c r="B11" s="254"/>
      <c r="C11" s="84" t="s">
        <v>47</v>
      </c>
      <c r="D11" s="97" t="s">
        <v>48</v>
      </c>
      <c r="E11" s="277"/>
      <c r="F11" s="259"/>
      <c r="G11" s="244"/>
      <c r="H11" s="250"/>
    </row>
    <row r="12" spans="1:8" ht="12.75">
      <c r="A12" s="253"/>
      <c r="B12" s="254"/>
      <c r="C12" s="84" t="s">
        <v>49</v>
      </c>
      <c r="D12" s="97" t="s">
        <v>93</v>
      </c>
      <c r="E12" s="277"/>
      <c r="F12" s="259"/>
      <c r="G12" s="244"/>
      <c r="H12" s="250"/>
    </row>
    <row r="13" spans="1:8" ht="38.25">
      <c r="A13" s="253"/>
      <c r="B13" s="254"/>
      <c r="C13" s="84" t="s">
        <v>50</v>
      </c>
      <c r="D13" s="97" t="s">
        <v>94</v>
      </c>
      <c r="E13" s="277"/>
      <c r="F13" s="259"/>
      <c r="G13" s="244"/>
      <c r="H13" s="250"/>
    </row>
    <row r="14" spans="1:8" ht="12.75">
      <c r="A14" s="253"/>
      <c r="B14" s="254"/>
      <c r="C14" s="84" t="s">
        <v>96</v>
      </c>
      <c r="D14" s="97" t="s">
        <v>95</v>
      </c>
      <c r="E14" s="277"/>
      <c r="F14" s="259"/>
      <c r="G14" s="244"/>
      <c r="H14" s="250"/>
    </row>
    <row r="15" spans="1:8" ht="31.5" customHeight="1">
      <c r="A15" s="253"/>
      <c r="B15" s="254"/>
      <c r="C15" s="84" t="s">
        <v>51</v>
      </c>
      <c r="D15" s="97" t="s">
        <v>52</v>
      </c>
      <c r="E15" s="277"/>
      <c r="F15" s="259"/>
      <c r="G15" s="244"/>
      <c r="H15" s="250"/>
    </row>
    <row r="16" spans="1:8" ht="17.25" customHeight="1">
      <c r="A16" s="253"/>
      <c r="B16" s="254"/>
      <c r="C16" s="84" t="s">
        <v>61</v>
      </c>
      <c r="D16" s="97" t="s">
        <v>62</v>
      </c>
      <c r="E16" s="277"/>
      <c r="F16" s="259"/>
      <c r="G16" s="244"/>
      <c r="H16" s="250"/>
    </row>
    <row r="17" spans="1:8" ht="17.25" customHeight="1">
      <c r="A17" s="253"/>
      <c r="B17" s="254"/>
      <c r="C17" s="84" t="s">
        <v>140</v>
      </c>
      <c r="D17" s="97" t="s">
        <v>121</v>
      </c>
      <c r="E17" s="277"/>
      <c r="F17" s="259"/>
      <c r="G17" s="244"/>
      <c r="H17" s="250"/>
    </row>
    <row r="18" spans="1:8" ht="17.25" customHeight="1">
      <c r="A18" s="253"/>
      <c r="B18" s="254"/>
      <c r="C18" s="84" t="s">
        <v>142</v>
      </c>
      <c r="D18" s="97" t="s">
        <v>141</v>
      </c>
      <c r="E18" s="277"/>
      <c r="F18" s="259"/>
      <c r="G18" s="244"/>
      <c r="H18" s="250"/>
    </row>
    <row r="19" spans="1:8" ht="17.25" customHeight="1">
      <c r="A19" s="253"/>
      <c r="B19" s="254"/>
      <c r="C19" s="84" t="s">
        <v>144</v>
      </c>
      <c r="D19" s="97" t="s">
        <v>145</v>
      </c>
      <c r="E19" s="277"/>
      <c r="F19" s="259"/>
      <c r="G19" s="244"/>
      <c r="H19" s="250"/>
    </row>
    <row r="20" spans="1:8" ht="17.25" customHeight="1">
      <c r="A20" s="253"/>
      <c r="B20" s="254"/>
      <c r="C20" s="84" t="s">
        <v>167</v>
      </c>
      <c r="D20" s="97" t="s">
        <v>143</v>
      </c>
      <c r="E20" s="277"/>
      <c r="F20" s="259"/>
      <c r="G20" s="244"/>
      <c r="H20" s="250"/>
    </row>
    <row r="21" spans="1:9" ht="21" customHeight="1">
      <c r="A21" s="253"/>
      <c r="B21" s="254"/>
      <c r="C21" s="84" t="s">
        <v>310</v>
      </c>
      <c r="D21" s="97" t="s">
        <v>311</v>
      </c>
      <c r="E21" s="277"/>
      <c r="F21" s="259"/>
      <c r="G21" s="244"/>
      <c r="H21" s="250"/>
      <c r="I21" s="98"/>
    </row>
    <row r="22" spans="1:9" ht="47.25" customHeight="1">
      <c r="A22" s="227"/>
      <c r="B22" s="252"/>
      <c r="C22" s="84" t="s">
        <v>232</v>
      </c>
      <c r="D22" s="97" t="s">
        <v>113</v>
      </c>
      <c r="E22" s="232"/>
      <c r="F22" s="260"/>
      <c r="G22" s="236"/>
      <c r="H22" s="249"/>
      <c r="I22" s="98"/>
    </row>
    <row r="23" spans="1:8" ht="33.75" customHeight="1">
      <c r="A23" s="228" t="s">
        <v>181</v>
      </c>
      <c r="B23" s="297" t="s">
        <v>173</v>
      </c>
      <c r="C23" s="92" t="s">
        <v>357</v>
      </c>
      <c r="D23" s="93" t="s">
        <v>358</v>
      </c>
      <c r="E23" s="298" t="s">
        <v>123</v>
      </c>
      <c r="F23" s="233">
        <v>0</v>
      </c>
      <c r="G23" s="235">
        <v>1</v>
      </c>
      <c r="H23" s="248">
        <f>F23</f>
        <v>0</v>
      </c>
    </row>
    <row r="24" spans="1:8" ht="22.5" customHeight="1">
      <c r="A24" s="227"/>
      <c r="B24" s="295"/>
      <c r="C24" s="87" t="s">
        <v>53</v>
      </c>
      <c r="D24" s="100" t="s">
        <v>359</v>
      </c>
      <c r="E24" s="299"/>
      <c r="F24" s="234"/>
      <c r="G24" s="236"/>
      <c r="H24" s="249"/>
    </row>
    <row r="25" spans="1:8" ht="48.75" customHeight="1">
      <c r="A25" s="101" t="s">
        <v>182</v>
      </c>
      <c r="B25" s="102" t="s">
        <v>213</v>
      </c>
      <c r="C25" s="103" t="s">
        <v>54</v>
      </c>
      <c r="D25" s="99" t="s">
        <v>213</v>
      </c>
      <c r="E25" s="102" t="s">
        <v>345</v>
      </c>
      <c r="F25" s="104">
        <f>'TO and HO prices'!G16</f>
        <v>0</v>
      </c>
      <c r="G25" s="95">
        <v>1</v>
      </c>
      <c r="H25" s="96">
        <f>G25*F25</f>
        <v>0</v>
      </c>
    </row>
    <row r="26" spans="1:8" ht="24.75" customHeight="1">
      <c r="A26" s="101" t="s">
        <v>183</v>
      </c>
      <c r="B26" s="105" t="s">
        <v>174</v>
      </c>
      <c r="C26" s="92" t="s">
        <v>148</v>
      </c>
      <c r="D26" s="93" t="s">
        <v>149</v>
      </c>
      <c r="E26" s="94" t="s">
        <v>123</v>
      </c>
      <c r="F26" s="74">
        <v>0</v>
      </c>
      <c r="G26" s="95">
        <v>1</v>
      </c>
      <c r="H26" s="96">
        <f>F26</f>
        <v>0</v>
      </c>
    </row>
    <row r="27" spans="1:8" ht="56.25" customHeight="1">
      <c r="A27" s="101" t="s">
        <v>184</v>
      </c>
      <c r="B27" s="102" t="s">
        <v>214</v>
      </c>
      <c r="C27" s="103" t="s">
        <v>150</v>
      </c>
      <c r="D27" s="99" t="s">
        <v>214</v>
      </c>
      <c r="E27" s="102" t="s">
        <v>345</v>
      </c>
      <c r="F27" s="104">
        <f>'TO and HO prices'!J16</f>
        <v>0</v>
      </c>
      <c r="G27" s="95">
        <v>1</v>
      </c>
      <c r="H27" s="96">
        <f>G27*F27</f>
        <v>0</v>
      </c>
    </row>
    <row r="28" spans="1:8" ht="35.25" customHeight="1">
      <c r="A28" s="101" t="s">
        <v>185</v>
      </c>
      <c r="B28" s="106" t="s">
        <v>153</v>
      </c>
      <c r="C28" s="103" t="s">
        <v>152</v>
      </c>
      <c r="D28" s="107" t="s">
        <v>153</v>
      </c>
      <c r="E28" s="59" t="s">
        <v>342</v>
      </c>
      <c r="F28" s="108">
        <f>Profiles!H30</f>
        <v>0</v>
      </c>
      <c r="G28" s="95">
        <v>600</v>
      </c>
      <c r="H28" s="96">
        <f>G28*F28</f>
        <v>0</v>
      </c>
    </row>
    <row r="29" spans="1:8" ht="26.25" customHeight="1">
      <c r="A29" s="228" t="s">
        <v>186</v>
      </c>
      <c r="B29" s="251" t="s">
        <v>98</v>
      </c>
      <c r="C29" s="92" t="s">
        <v>285</v>
      </c>
      <c r="D29" s="109" t="s">
        <v>291</v>
      </c>
      <c r="E29" s="231" t="s">
        <v>342</v>
      </c>
      <c r="F29" s="255">
        <f>Profiles!I30</f>
        <v>0</v>
      </c>
      <c r="G29" s="235">
        <v>8000</v>
      </c>
      <c r="H29" s="248">
        <f>G29*F29</f>
        <v>0</v>
      </c>
    </row>
    <row r="30" spans="1:53" s="114" customFormat="1" ht="26.25" customHeight="1">
      <c r="A30" s="253"/>
      <c r="B30" s="254"/>
      <c r="C30" s="84" t="s">
        <v>286</v>
      </c>
      <c r="D30" s="110" t="s">
        <v>292</v>
      </c>
      <c r="E30" s="277"/>
      <c r="F30" s="256"/>
      <c r="G30" s="244"/>
      <c r="H30" s="250"/>
      <c r="I30" s="111"/>
      <c r="J30" s="112"/>
      <c r="K30" s="112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</row>
    <row r="31" spans="1:53" s="114" customFormat="1" ht="29.25" customHeight="1">
      <c r="A31" s="253"/>
      <c r="B31" s="254"/>
      <c r="C31" s="84" t="s">
        <v>287</v>
      </c>
      <c r="D31" s="110" t="s">
        <v>293</v>
      </c>
      <c r="E31" s="277"/>
      <c r="F31" s="256"/>
      <c r="G31" s="244"/>
      <c r="H31" s="250"/>
      <c r="I31" s="113"/>
      <c r="J31" s="112"/>
      <c r="K31" s="112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</row>
    <row r="32" spans="1:8" ht="30.75" customHeight="1">
      <c r="A32" s="253"/>
      <c r="B32" s="254"/>
      <c r="C32" s="84" t="s">
        <v>290</v>
      </c>
      <c r="D32" s="110" t="s">
        <v>294</v>
      </c>
      <c r="E32" s="277"/>
      <c r="F32" s="256"/>
      <c r="G32" s="244"/>
      <c r="H32" s="250"/>
    </row>
    <row r="33" spans="1:8" ht="28.5" customHeight="1">
      <c r="A33" s="253"/>
      <c r="B33" s="254"/>
      <c r="C33" s="84" t="s">
        <v>288</v>
      </c>
      <c r="D33" s="110" t="s">
        <v>295</v>
      </c>
      <c r="E33" s="277"/>
      <c r="F33" s="256"/>
      <c r="G33" s="244"/>
      <c r="H33" s="250"/>
    </row>
    <row r="34" spans="1:8" ht="27.75" customHeight="1">
      <c r="A34" s="227"/>
      <c r="B34" s="252"/>
      <c r="C34" s="87" t="s">
        <v>289</v>
      </c>
      <c r="D34" s="88" t="s">
        <v>296</v>
      </c>
      <c r="E34" s="232"/>
      <c r="F34" s="257"/>
      <c r="G34" s="236"/>
      <c r="H34" s="249"/>
    </row>
    <row r="35" spans="1:8" ht="34.5" customHeight="1">
      <c r="A35" s="116" t="s">
        <v>187</v>
      </c>
      <c r="B35" s="117" t="s">
        <v>97</v>
      </c>
      <c r="C35" s="118" t="s">
        <v>43</v>
      </c>
      <c r="D35" s="119" t="s">
        <v>97</v>
      </c>
      <c r="E35" s="59" t="s">
        <v>342</v>
      </c>
      <c r="F35" s="115">
        <f>Profiles!J30</f>
        <v>0</v>
      </c>
      <c r="G35" s="90">
        <v>50000</v>
      </c>
      <c r="H35" s="91">
        <f>G35*F35</f>
        <v>0</v>
      </c>
    </row>
    <row r="36" spans="1:8" ht="40.5" customHeight="1">
      <c r="A36" s="237" t="s">
        <v>188</v>
      </c>
      <c r="B36" s="251" t="s">
        <v>337</v>
      </c>
      <c r="C36" s="103" t="s">
        <v>99</v>
      </c>
      <c r="D36" s="107" t="s">
        <v>100</v>
      </c>
      <c r="E36" s="278" t="s">
        <v>343</v>
      </c>
      <c r="F36" s="241" t="s">
        <v>74</v>
      </c>
      <c r="G36" s="241" t="s">
        <v>74</v>
      </c>
      <c r="H36" s="245" t="e">
        <f>'new IT projects'!AO14</f>
        <v>#DIV/0!</v>
      </c>
    </row>
    <row r="37" spans="1:8" ht="30.75" customHeight="1">
      <c r="A37" s="239"/>
      <c r="B37" s="252"/>
      <c r="C37" s="122" t="s">
        <v>101</v>
      </c>
      <c r="D37" s="123" t="s">
        <v>102</v>
      </c>
      <c r="E37" s="279"/>
      <c r="F37" s="243"/>
      <c r="G37" s="243"/>
      <c r="H37" s="247"/>
    </row>
    <row r="38" spans="1:9" ht="12.75" customHeight="1">
      <c r="A38" s="237" t="s">
        <v>189</v>
      </c>
      <c r="B38" s="229" t="s">
        <v>297</v>
      </c>
      <c r="C38" s="92" t="s">
        <v>99</v>
      </c>
      <c r="D38" s="109" t="s">
        <v>100</v>
      </c>
      <c r="E38" s="231" t="s">
        <v>344</v>
      </c>
      <c r="F38" s="241" t="s">
        <v>74</v>
      </c>
      <c r="G38" s="235">
        <v>102</v>
      </c>
      <c r="H38" s="245">
        <f>(((Profiles!G18)+(Profiles!G20*8)+(Profiles!G16*2)+(Profiles!G17*2))*20)*G38</f>
        <v>0</v>
      </c>
      <c r="I38" s="296"/>
    </row>
    <row r="39" spans="1:9" ht="12.75" customHeight="1">
      <c r="A39" s="238"/>
      <c r="B39" s="240"/>
      <c r="C39" s="84" t="s">
        <v>101</v>
      </c>
      <c r="D39" s="110" t="s">
        <v>102</v>
      </c>
      <c r="E39" s="277"/>
      <c r="F39" s="242"/>
      <c r="G39" s="244"/>
      <c r="H39" s="246"/>
      <c r="I39" s="296"/>
    </row>
    <row r="40" spans="1:9" ht="12.75" customHeight="1">
      <c r="A40" s="238"/>
      <c r="B40" s="240"/>
      <c r="C40" s="84" t="s">
        <v>277</v>
      </c>
      <c r="D40" s="110" t="s">
        <v>279</v>
      </c>
      <c r="E40" s="277"/>
      <c r="F40" s="242"/>
      <c r="G40" s="244"/>
      <c r="H40" s="246"/>
      <c r="I40" s="296"/>
    </row>
    <row r="41" spans="1:9" ht="26.25" customHeight="1">
      <c r="A41" s="239"/>
      <c r="B41" s="230"/>
      <c r="C41" s="84" t="s">
        <v>278</v>
      </c>
      <c r="D41" s="110" t="s">
        <v>280</v>
      </c>
      <c r="E41" s="232"/>
      <c r="F41" s="243"/>
      <c r="G41" s="236"/>
      <c r="H41" s="247"/>
      <c r="I41" s="296"/>
    </row>
    <row r="42" spans="1:8" ht="31.5" customHeight="1">
      <c r="A42" s="125" t="s">
        <v>190</v>
      </c>
      <c r="B42" s="105" t="s">
        <v>100</v>
      </c>
      <c r="C42" s="103" t="s">
        <v>99</v>
      </c>
      <c r="D42" s="107" t="s">
        <v>100</v>
      </c>
      <c r="E42" s="59" t="s">
        <v>342</v>
      </c>
      <c r="F42" s="108">
        <f>Profiles!K30</f>
        <v>0</v>
      </c>
      <c r="G42" s="95">
        <v>22000</v>
      </c>
      <c r="H42" s="96">
        <f>G42*F42</f>
        <v>0</v>
      </c>
    </row>
    <row r="43" spans="1:8" ht="33.75" customHeight="1">
      <c r="A43" s="125" t="s">
        <v>191</v>
      </c>
      <c r="B43" s="105" t="s">
        <v>219</v>
      </c>
      <c r="C43" s="103" t="s">
        <v>101</v>
      </c>
      <c r="D43" s="107" t="s">
        <v>102</v>
      </c>
      <c r="E43" s="59" t="s">
        <v>342</v>
      </c>
      <c r="F43" s="108">
        <f>Profiles!L30</f>
        <v>0</v>
      </c>
      <c r="G43" s="95">
        <v>31400</v>
      </c>
      <c r="H43" s="96">
        <f>G43*F43</f>
        <v>0</v>
      </c>
    </row>
    <row r="44" spans="1:8" ht="58.5" customHeight="1">
      <c r="A44" s="125" t="s">
        <v>192</v>
      </c>
      <c r="B44" s="105" t="s">
        <v>326</v>
      </c>
      <c r="C44" s="103" t="s">
        <v>327</v>
      </c>
      <c r="D44" s="107" t="s">
        <v>102</v>
      </c>
      <c r="E44" s="105" t="s">
        <v>350</v>
      </c>
      <c r="F44" s="120" t="s">
        <v>74</v>
      </c>
      <c r="G44" s="120" t="s">
        <v>74</v>
      </c>
      <c r="H44" s="121">
        <f>'IFPUG prices for IT maintenance'!V16</f>
        <v>0</v>
      </c>
    </row>
    <row r="45" spans="1:8" ht="30" customHeight="1">
      <c r="A45" s="126" t="s">
        <v>193</v>
      </c>
      <c r="B45" s="127" t="s">
        <v>331</v>
      </c>
      <c r="C45" s="128" t="s">
        <v>306</v>
      </c>
      <c r="D45" s="127" t="s">
        <v>307</v>
      </c>
      <c r="E45" s="129" t="s">
        <v>312</v>
      </c>
      <c r="F45" s="73">
        <v>0</v>
      </c>
      <c r="G45" s="130">
        <v>3000</v>
      </c>
      <c r="H45" s="131">
        <f aca="true" t="shared" si="0" ref="H45:H55">G45*F45</f>
        <v>0</v>
      </c>
    </row>
    <row r="46" spans="1:8" ht="30" customHeight="1">
      <c r="A46" s="126" t="s">
        <v>194</v>
      </c>
      <c r="B46" s="127" t="s">
        <v>332</v>
      </c>
      <c r="C46" s="128" t="s">
        <v>308</v>
      </c>
      <c r="D46" s="127" t="s">
        <v>309</v>
      </c>
      <c r="E46" s="129" t="s">
        <v>313</v>
      </c>
      <c r="F46" s="73">
        <v>0</v>
      </c>
      <c r="G46" s="130">
        <v>16000</v>
      </c>
      <c r="H46" s="131">
        <f>G46*F46</f>
        <v>0</v>
      </c>
    </row>
    <row r="47" spans="1:8" ht="30" customHeight="1">
      <c r="A47" s="126" t="s">
        <v>195</v>
      </c>
      <c r="B47" s="127" t="s">
        <v>154</v>
      </c>
      <c r="C47" s="128" t="s">
        <v>155</v>
      </c>
      <c r="D47" s="127" t="s">
        <v>156</v>
      </c>
      <c r="E47" s="129" t="s">
        <v>157</v>
      </c>
      <c r="F47" s="73">
        <v>0</v>
      </c>
      <c r="G47" s="130">
        <v>200</v>
      </c>
      <c r="H47" s="131">
        <f t="shared" si="0"/>
        <v>0</v>
      </c>
    </row>
    <row r="48" spans="1:8" ht="30" customHeight="1">
      <c r="A48" s="126" t="s">
        <v>196</v>
      </c>
      <c r="B48" s="127" t="s">
        <v>158</v>
      </c>
      <c r="C48" s="128" t="s">
        <v>159</v>
      </c>
      <c r="D48" s="127" t="s">
        <v>158</v>
      </c>
      <c r="E48" s="129" t="s">
        <v>314</v>
      </c>
      <c r="F48" s="73">
        <v>0</v>
      </c>
      <c r="G48" s="130">
        <v>4000</v>
      </c>
      <c r="H48" s="131">
        <f t="shared" si="0"/>
        <v>0</v>
      </c>
    </row>
    <row r="49" spans="1:8" ht="30" customHeight="1">
      <c r="A49" s="126" t="s">
        <v>197</v>
      </c>
      <c r="B49" s="127" t="s">
        <v>160</v>
      </c>
      <c r="C49" s="128" t="s">
        <v>55</v>
      </c>
      <c r="D49" s="127" t="s">
        <v>160</v>
      </c>
      <c r="E49" s="129" t="s">
        <v>315</v>
      </c>
      <c r="F49" s="73">
        <v>0</v>
      </c>
      <c r="G49" s="130">
        <v>800</v>
      </c>
      <c r="H49" s="131">
        <f t="shared" si="0"/>
        <v>0</v>
      </c>
    </row>
    <row r="50" spans="1:8" ht="34.5" customHeight="1">
      <c r="A50" s="228" t="s">
        <v>198</v>
      </c>
      <c r="B50" s="229" t="s">
        <v>161</v>
      </c>
      <c r="C50" s="99" t="s">
        <v>162</v>
      </c>
      <c r="D50" s="132" t="s">
        <v>163</v>
      </c>
      <c r="E50" s="231" t="s">
        <v>316</v>
      </c>
      <c r="F50" s="233">
        <v>0</v>
      </c>
      <c r="G50" s="235">
        <v>2400</v>
      </c>
      <c r="H50" s="248">
        <f t="shared" si="0"/>
        <v>0</v>
      </c>
    </row>
    <row r="51" spans="1:8" ht="34.5" customHeight="1">
      <c r="A51" s="227"/>
      <c r="B51" s="230"/>
      <c r="C51" s="86" t="s">
        <v>355</v>
      </c>
      <c r="D51" s="133" t="s">
        <v>356</v>
      </c>
      <c r="E51" s="232"/>
      <c r="F51" s="234"/>
      <c r="G51" s="236"/>
      <c r="H51" s="249"/>
    </row>
    <row r="52" spans="1:8" ht="34.5" customHeight="1">
      <c r="A52" s="126" t="s">
        <v>199</v>
      </c>
      <c r="B52" s="127" t="s">
        <v>164</v>
      </c>
      <c r="C52" s="128" t="s">
        <v>220</v>
      </c>
      <c r="D52" s="127" t="s">
        <v>164</v>
      </c>
      <c r="E52" s="129" t="s">
        <v>124</v>
      </c>
      <c r="F52" s="73">
        <v>0</v>
      </c>
      <c r="G52" s="130">
        <v>102</v>
      </c>
      <c r="H52" s="131">
        <f t="shared" si="0"/>
        <v>0</v>
      </c>
    </row>
    <row r="53" spans="1:9" ht="30" customHeight="1">
      <c r="A53" s="228" t="s">
        <v>200</v>
      </c>
      <c r="B53" s="229" t="s">
        <v>352</v>
      </c>
      <c r="C53" s="99" t="s">
        <v>178</v>
      </c>
      <c r="D53" s="134" t="s">
        <v>165</v>
      </c>
      <c r="E53" s="231" t="s">
        <v>166</v>
      </c>
      <c r="F53" s="233">
        <v>0</v>
      </c>
      <c r="G53" s="235">
        <v>1200</v>
      </c>
      <c r="H53" s="248">
        <f t="shared" si="0"/>
        <v>0</v>
      </c>
      <c r="I53" s="98"/>
    </row>
    <row r="54" spans="1:9" ht="57.75" customHeight="1">
      <c r="A54" s="227"/>
      <c r="B54" s="230"/>
      <c r="C54" s="86" t="s">
        <v>361</v>
      </c>
      <c r="D54" s="135" t="s">
        <v>351</v>
      </c>
      <c r="E54" s="232"/>
      <c r="F54" s="234"/>
      <c r="G54" s="236"/>
      <c r="H54" s="249"/>
      <c r="I54" s="98"/>
    </row>
    <row r="55" spans="1:8" ht="44.25" customHeight="1">
      <c r="A55" s="126" t="s">
        <v>201</v>
      </c>
      <c r="B55" s="136" t="s">
        <v>333</v>
      </c>
      <c r="C55" s="102" t="s">
        <v>111</v>
      </c>
      <c r="D55" s="136" t="s">
        <v>333</v>
      </c>
      <c r="E55" s="129" t="s">
        <v>124</v>
      </c>
      <c r="F55" s="74">
        <v>0</v>
      </c>
      <c r="G55" s="95">
        <v>102</v>
      </c>
      <c r="H55" s="96">
        <f t="shared" si="0"/>
        <v>0</v>
      </c>
    </row>
    <row r="56" spans="1:8" ht="33" customHeight="1">
      <c r="A56" s="101" t="s">
        <v>202</v>
      </c>
      <c r="B56" s="137" t="s">
        <v>215</v>
      </c>
      <c r="C56" s="138" t="s">
        <v>57</v>
      </c>
      <c r="D56" s="139" t="s">
        <v>215</v>
      </c>
      <c r="E56" s="59" t="s">
        <v>342</v>
      </c>
      <c r="F56" s="104">
        <f>Profiles!M30</f>
        <v>0</v>
      </c>
      <c r="G56" s="130">
        <v>320</v>
      </c>
      <c r="H56" s="131">
        <f aca="true" t="shared" si="1" ref="H56:H63">G56*F56</f>
        <v>0</v>
      </c>
    </row>
    <row r="57" spans="1:8" ht="33" customHeight="1">
      <c r="A57" s="126" t="s">
        <v>203</v>
      </c>
      <c r="B57" s="140" t="s">
        <v>71</v>
      </c>
      <c r="C57" s="138" t="s">
        <v>130</v>
      </c>
      <c r="D57" s="139" t="s">
        <v>71</v>
      </c>
      <c r="E57" s="59" t="s">
        <v>342</v>
      </c>
      <c r="F57" s="104">
        <f>Profiles!N30</f>
        <v>0</v>
      </c>
      <c r="G57" s="130">
        <v>160</v>
      </c>
      <c r="H57" s="131">
        <f t="shared" si="1"/>
        <v>0</v>
      </c>
    </row>
    <row r="58" spans="1:8" ht="30" customHeight="1">
      <c r="A58" s="126" t="s">
        <v>204</v>
      </c>
      <c r="B58" s="141" t="s">
        <v>112</v>
      </c>
      <c r="C58" s="138" t="s">
        <v>146</v>
      </c>
      <c r="D58" s="139" t="s">
        <v>112</v>
      </c>
      <c r="E58" s="59" t="s">
        <v>342</v>
      </c>
      <c r="F58" s="104">
        <f>Profiles!O30</f>
        <v>0</v>
      </c>
      <c r="G58" s="130">
        <v>160</v>
      </c>
      <c r="H58" s="131">
        <f t="shared" si="1"/>
        <v>0</v>
      </c>
    </row>
    <row r="59" spans="1:8" ht="36.75" customHeight="1">
      <c r="A59" s="126" t="s">
        <v>205</v>
      </c>
      <c r="B59" s="127" t="s">
        <v>114</v>
      </c>
      <c r="C59" s="128" t="s">
        <v>168</v>
      </c>
      <c r="D59" s="127" t="s">
        <v>114</v>
      </c>
      <c r="E59" s="129" t="s">
        <v>128</v>
      </c>
      <c r="F59" s="73">
        <v>0</v>
      </c>
      <c r="G59" s="130">
        <v>100</v>
      </c>
      <c r="H59" s="131">
        <f t="shared" si="1"/>
        <v>0</v>
      </c>
    </row>
    <row r="60" spans="1:8" ht="35.25" customHeight="1">
      <c r="A60" s="126" t="s">
        <v>206</v>
      </c>
      <c r="B60" s="142" t="s">
        <v>75</v>
      </c>
      <c r="C60" s="128" t="s">
        <v>169</v>
      </c>
      <c r="D60" s="143" t="s">
        <v>36</v>
      </c>
      <c r="E60" s="129" t="s">
        <v>129</v>
      </c>
      <c r="F60" s="73">
        <v>0</v>
      </c>
      <c r="G60" s="130">
        <v>1000</v>
      </c>
      <c r="H60" s="131">
        <f t="shared" si="1"/>
        <v>0</v>
      </c>
    </row>
    <row r="61" spans="1:8" ht="34.5" customHeight="1">
      <c r="A61" s="144" t="s">
        <v>207</v>
      </c>
      <c r="B61" s="141" t="s">
        <v>281</v>
      </c>
      <c r="C61" s="138" t="s">
        <v>282</v>
      </c>
      <c r="D61" s="139" t="s">
        <v>281</v>
      </c>
      <c r="E61" s="129" t="s">
        <v>283</v>
      </c>
      <c r="F61" s="73">
        <v>0</v>
      </c>
      <c r="G61" s="130">
        <v>200</v>
      </c>
      <c r="H61" s="131">
        <f>G61*F61</f>
        <v>0</v>
      </c>
    </row>
    <row r="62" spans="1:8" ht="44.25" customHeight="1">
      <c r="A62" s="101" t="s">
        <v>212</v>
      </c>
      <c r="B62" s="105" t="s">
        <v>109</v>
      </c>
      <c r="C62" s="106" t="s">
        <v>170</v>
      </c>
      <c r="D62" s="99" t="s">
        <v>31</v>
      </c>
      <c r="E62" s="94" t="s">
        <v>221</v>
      </c>
      <c r="F62" s="74">
        <v>0</v>
      </c>
      <c r="G62" s="95">
        <v>80</v>
      </c>
      <c r="H62" s="96">
        <f t="shared" si="1"/>
        <v>0</v>
      </c>
    </row>
    <row r="63" spans="1:8" ht="12.75">
      <c r="A63" s="228" t="s">
        <v>208</v>
      </c>
      <c r="B63" s="267" t="s">
        <v>70</v>
      </c>
      <c r="C63" s="92" t="s">
        <v>116</v>
      </c>
      <c r="D63" s="109" t="s">
        <v>31</v>
      </c>
      <c r="E63" s="231" t="s">
        <v>125</v>
      </c>
      <c r="F63" s="233">
        <v>0</v>
      </c>
      <c r="G63" s="235">
        <v>620</v>
      </c>
      <c r="H63" s="248">
        <f t="shared" si="1"/>
        <v>0</v>
      </c>
    </row>
    <row r="64" spans="1:8" ht="19.5" customHeight="1">
      <c r="A64" s="227"/>
      <c r="B64" s="268"/>
      <c r="C64" s="87" t="s">
        <v>171</v>
      </c>
      <c r="D64" s="88" t="s">
        <v>34</v>
      </c>
      <c r="E64" s="232"/>
      <c r="F64" s="234"/>
      <c r="G64" s="236"/>
      <c r="H64" s="249"/>
    </row>
    <row r="65" spans="1:8" ht="33" customHeight="1">
      <c r="A65" s="126" t="s">
        <v>209</v>
      </c>
      <c r="B65" s="141" t="s">
        <v>110</v>
      </c>
      <c r="C65" s="118" t="s">
        <v>115</v>
      </c>
      <c r="D65" s="119" t="s">
        <v>32</v>
      </c>
      <c r="E65" s="94" t="s">
        <v>126</v>
      </c>
      <c r="F65" s="73">
        <v>0</v>
      </c>
      <c r="G65" s="145">
        <v>1700</v>
      </c>
      <c r="H65" s="131">
        <f aca="true" t="shared" si="2" ref="H65:H70">G65*F65</f>
        <v>0</v>
      </c>
    </row>
    <row r="66" spans="1:8" ht="35.25" customHeight="1">
      <c r="A66" s="126" t="s">
        <v>210</v>
      </c>
      <c r="B66" s="141" t="s">
        <v>334</v>
      </c>
      <c r="C66" s="118" t="s">
        <v>172</v>
      </c>
      <c r="D66" s="119" t="s">
        <v>33</v>
      </c>
      <c r="E66" s="94" t="s">
        <v>127</v>
      </c>
      <c r="F66" s="73">
        <v>0</v>
      </c>
      <c r="G66" s="145">
        <v>620</v>
      </c>
      <c r="H66" s="131">
        <f t="shared" si="2"/>
        <v>0</v>
      </c>
    </row>
    <row r="67" spans="1:8" ht="27" customHeight="1">
      <c r="A67" s="126" t="s">
        <v>211</v>
      </c>
      <c r="B67" s="140" t="s">
        <v>35</v>
      </c>
      <c r="C67" s="138" t="s">
        <v>118</v>
      </c>
      <c r="D67" s="139" t="s">
        <v>35</v>
      </c>
      <c r="E67" s="146" t="s">
        <v>79</v>
      </c>
      <c r="F67" s="73">
        <v>0</v>
      </c>
      <c r="G67" s="130">
        <v>200</v>
      </c>
      <c r="H67" s="131">
        <f>G67*F67</f>
        <v>0</v>
      </c>
    </row>
    <row r="68" spans="1:8" ht="36" customHeight="1">
      <c r="A68" s="147" t="s">
        <v>226</v>
      </c>
      <c r="B68" s="148" t="s">
        <v>227</v>
      </c>
      <c r="C68" s="149" t="s">
        <v>224</v>
      </c>
      <c r="D68" s="128" t="s">
        <v>228</v>
      </c>
      <c r="E68" s="124" t="s">
        <v>229</v>
      </c>
      <c r="F68" s="73">
        <v>0</v>
      </c>
      <c r="G68" s="145">
        <v>510</v>
      </c>
      <c r="H68" s="131">
        <f t="shared" si="2"/>
        <v>0</v>
      </c>
    </row>
    <row r="69" spans="1:8" ht="76.5">
      <c r="A69" s="150" t="s">
        <v>328</v>
      </c>
      <c r="B69" s="151" t="s">
        <v>83</v>
      </c>
      <c r="C69" s="149" t="s">
        <v>225</v>
      </c>
      <c r="D69" s="152" t="s">
        <v>83</v>
      </c>
      <c r="E69" s="89" t="s">
        <v>340</v>
      </c>
      <c r="F69" s="104">
        <f>Profiles!P30</f>
        <v>0</v>
      </c>
      <c r="G69" s="145">
        <v>200</v>
      </c>
      <c r="H69" s="131">
        <f t="shared" si="2"/>
        <v>0</v>
      </c>
    </row>
    <row r="70" spans="1:8" ht="57" customHeight="1" thickBot="1">
      <c r="A70" s="144" t="s">
        <v>329</v>
      </c>
      <c r="B70" s="148" t="s">
        <v>28</v>
      </c>
      <c r="C70" s="153" t="s">
        <v>56</v>
      </c>
      <c r="D70" s="128" t="s">
        <v>120</v>
      </c>
      <c r="E70" s="129" t="s">
        <v>339</v>
      </c>
      <c r="F70" s="154">
        <f>'Shipping costs'!D20</f>
        <v>0</v>
      </c>
      <c r="G70" s="155">
        <v>50</v>
      </c>
      <c r="H70" s="156">
        <f t="shared" si="2"/>
        <v>0</v>
      </c>
    </row>
    <row r="71" spans="1:8" ht="26.25" customHeight="1" thickBot="1">
      <c r="A71" s="157"/>
      <c r="B71" s="158"/>
      <c r="C71" s="158"/>
      <c r="D71" s="81"/>
      <c r="E71" s="159"/>
      <c r="F71" s="160" t="s">
        <v>86</v>
      </c>
      <c r="G71" s="161"/>
      <c r="H71" s="162" t="e">
        <f>SUM(H3:H70)</f>
        <v>#DIV/0!</v>
      </c>
    </row>
    <row r="72" spans="1:11" s="171" customFormat="1" ht="38.25" customHeight="1" thickBot="1">
      <c r="A72" s="163" t="s">
        <v>330</v>
      </c>
      <c r="B72" s="164" t="s">
        <v>60</v>
      </c>
      <c r="C72" s="165" t="s">
        <v>59</v>
      </c>
      <c r="D72" s="166" t="s">
        <v>60</v>
      </c>
      <c r="E72" s="167" t="s">
        <v>87</v>
      </c>
      <c r="F72" s="168" t="e">
        <f>H71*0.1</f>
        <v>#DIV/0!</v>
      </c>
      <c r="G72" s="169">
        <v>1</v>
      </c>
      <c r="H72" s="170" t="e">
        <f>G72*F72</f>
        <v>#DIV/0!</v>
      </c>
      <c r="J72" s="172"/>
      <c r="K72" s="172"/>
    </row>
    <row r="73" spans="1:11" s="113" customFormat="1" ht="46.5" customHeight="1" thickBot="1">
      <c r="A73" s="173"/>
      <c r="B73" s="174"/>
      <c r="C73" s="175"/>
      <c r="D73" s="85"/>
      <c r="E73" s="176"/>
      <c r="F73" s="177" t="s">
        <v>305</v>
      </c>
      <c r="G73" s="178"/>
      <c r="H73" s="179" t="e">
        <f>H71+H72</f>
        <v>#DIV/0!</v>
      </c>
      <c r="J73" s="112"/>
      <c r="K73" s="112"/>
    </row>
    <row r="74" spans="1:11" s="113" customFormat="1" ht="12.75">
      <c r="A74" s="173"/>
      <c r="B74" s="174"/>
      <c r="C74" s="175"/>
      <c r="D74" s="85"/>
      <c r="E74" s="176"/>
      <c r="F74" s="180"/>
      <c r="G74" s="181"/>
      <c r="H74" s="182"/>
      <c r="J74" s="112"/>
      <c r="K74" s="112"/>
    </row>
    <row r="75" spans="1:9" ht="13.5" thickBot="1">
      <c r="A75" s="287" t="s">
        <v>85</v>
      </c>
      <c r="B75" s="288"/>
      <c r="C75" s="183"/>
      <c r="D75" s="184"/>
      <c r="E75" s="185"/>
      <c r="F75" s="186"/>
      <c r="G75" s="183"/>
      <c r="H75" s="187"/>
      <c r="I75" s="113"/>
    </row>
    <row r="76" spans="1:9" ht="54" customHeight="1">
      <c r="A76" s="226" t="s">
        <v>88</v>
      </c>
      <c r="B76" s="188" t="s">
        <v>117</v>
      </c>
      <c r="C76" s="189" t="s">
        <v>74</v>
      </c>
      <c r="D76" s="188" t="s">
        <v>74</v>
      </c>
      <c r="E76" s="190" t="s">
        <v>0</v>
      </c>
      <c r="F76" s="191">
        <v>250000</v>
      </c>
      <c r="G76" s="192" t="s">
        <v>74</v>
      </c>
      <c r="H76" s="193">
        <f>F76</f>
        <v>250000</v>
      </c>
      <c r="I76" s="113"/>
    </row>
    <row r="77" spans="1:9" ht="55.5" customHeight="1">
      <c r="A77" s="227"/>
      <c r="B77" s="194" t="s">
        <v>303</v>
      </c>
      <c r="C77" s="149" t="s">
        <v>56</v>
      </c>
      <c r="D77" s="195" t="s">
        <v>302</v>
      </c>
      <c r="E77" s="146" t="s">
        <v>245</v>
      </c>
      <c r="F77" s="75">
        <v>0</v>
      </c>
      <c r="G77" s="196"/>
      <c r="H77" s="197">
        <f>H76*F77/100</f>
        <v>0</v>
      </c>
      <c r="I77" s="113"/>
    </row>
    <row r="78" spans="1:9" ht="54" customHeight="1">
      <c r="A78" s="150" t="s">
        <v>89</v>
      </c>
      <c r="B78" s="86" t="s">
        <v>222</v>
      </c>
      <c r="C78" s="149" t="s">
        <v>119</v>
      </c>
      <c r="D78" s="198" t="s">
        <v>304</v>
      </c>
      <c r="E78" s="124" t="s">
        <v>0</v>
      </c>
      <c r="F78" s="199">
        <v>2000000</v>
      </c>
      <c r="G78" s="200" t="s">
        <v>74</v>
      </c>
      <c r="H78" s="197">
        <f>F78</f>
        <v>2000000</v>
      </c>
      <c r="I78" s="113"/>
    </row>
    <row r="79" spans="1:8" ht="30.75" customHeight="1" thickBot="1">
      <c r="A79" s="201" t="s">
        <v>122</v>
      </c>
      <c r="B79" s="202" t="s">
        <v>223</v>
      </c>
      <c r="C79" s="203" t="s">
        <v>74</v>
      </c>
      <c r="D79" s="204" t="s">
        <v>74</v>
      </c>
      <c r="E79" s="205"/>
      <c r="F79" s="206">
        <v>1000000</v>
      </c>
      <c r="G79" s="200" t="s">
        <v>74</v>
      </c>
      <c r="H79" s="207">
        <f>F79</f>
        <v>1000000</v>
      </c>
    </row>
    <row r="80" spans="6:8" ht="37.5" customHeight="1" thickBot="1">
      <c r="F80" s="211" t="s">
        <v>73</v>
      </c>
      <c r="G80" s="212"/>
      <c r="H80" s="179" t="e">
        <f>H73+H76+H77+H78+H79</f>
        <v>#DIV/0!</v>
      </c>
    </row>
    <row r="81" spans="6:8" ht="13.5" thickBot="1">
      <c r="F81" s="213"/>
      <c r="G81" s="181"/>
      <c r="H81" s="214"/>
    </row>
    <row r="82" spans="2:8" ht="12.75">
      <c r="B82" s="157" t="s">
        <v>80</v>
      </c>
      <c r="C82" s="215"/>
      <c r="F82" s="216"/>
      <c r="G82" s="181"/>
      <c r="H82" s="217"/>
    </row>
    <row r="83" spans="2:8" ht="12.75">
      <c r="B83" s="291" t="s">
        <v>81</v>
      </c>
      <c r="C83" s="292"/>
      <c r="F83" s="218"/>
      <c r="G83" s="218"/>
      <c r="H83" s="217"/>
    </row>
    <row r="84" spans="2:8" ht="12.75">
      <c r="B84" s="289" t="s">
        <v>84</v>
      </c>
      <c r="C84" s="290"/>
      <c r="F84" s="213"/>
      <c r="G84" s="181"/>
      <c r="H84" s="217"/>
    </row>
    <row r="85" spans="2:8" ht="12.75" customHeight="1" thickBot="1">
      <c r="B85" s="285" t="s">
        <v>82</v>
      </c>
      <c r="C85" s="286"/>
      <c r="F85" s="213"/>
      <c r="G85" s="181"/>
      <c r="H85" s="217"/>
    </row>
    <row r="86" spans="6:8" ht="12.75">
      <c r="F86" s="219"/>
      <c r="G86" s="220"/>
      <c r="H86" s="221"/>
    </row>
  </sheetData>
  <sheetProtection password="CA08" sheet="1" objects="1" scenarios="1" selectLockedCells="1"/>
  <mergeCells count="66">
    <mergeCell ref="A23:A24"/>
    <mergeCell ref="B23:B24"/>
    <mergeCell ref="E23:E24"/>
    <mergeCell ref="F23:F24"/>
    <mergeCell ref="G23:G24"/>
    <mergeCell ref="H23:H24"/>
    <mergeCell ref="B50:B51"/>
    <mergeCell ref="E50:E51"/>
    <mergeCell ref="F50:F51"/>
    <mergeCell ref="G50:G51"/>
    <mergeCell ref="H50:H51"/>
    <mergeCell ref="I38:I41"/>
    <mergeCell ref="C1:D1"/>
    <mergeCell ref="E1:E2"/>
    <mergeCell ref="B85:C85"/>
    <mergeCell ref="A75:B75"/>
    <mergeCell ref="B84:C84"/>
    <mergeCell ref="B83:C83"/>
    <mergeCell ref="A3:A6"/>
    <mergeCell ref="B3:B6"/>
    <mergeCell ref="A7:A22"/>
    <mergeCell ref="B7:B22"/>
    <mergeCell ref="H1:H2"/>
    <mergeCell ref="B63:B64"/>
    <mergeCell ref="G1:G2"/>
    <mergeCell ref="F1:F2"/>
    <mergeCell ref="A1:B2"/>
    <mergeCell ref="E38:E41"/>
    <mergeCell ref="E36:E37"/>
    <mergeCell ref="E29:E34"/>
    <mergeCell ref="E3:E6"/>
    <mergeCell ref="E7:E22"/>
    <mergeCell ref="F7:F22"/>
    <mergeCell ref="G7:G22"/>
    <mergeCell ref="H7:H22"/>
    <mergeCell ref="F3:F6"/>
    <mergeCell ref="G3:G6"/>
    <mergeCell ref="H3:H6"/>
    <mergeCell ref="H29:H34"/>
    <mergeCell ref="F36:F37"/>
    <mergeCell ref="G36:G37"/>
    <mergeCell ref="H36:H37"/>
    <mergeCell ref="A36:A37"/>
    <mergeCell ref="B36:B37"/>
    <mergeCell ref="A29:A34"/>
    <mergeCell ref="B29:B34"/>
    <mergeCell ref="F29:F34"/>
    <mergeCell ref="G29:G34"/>
    <mergeCell ref="A38:A41"/>
    <mergeCell ref="B38:B41"/>
    <mergeCell ref="F38:F41"/>
    <mergeCell ref="G38:G41"/>
    <mergeCell ref="H38:H41"/>
    <mergeCell ref="A63:A64"/>
    <mergeCell ref="E63:E64"/>
    <mergeCell ref="H53:H54"/>
    <mergeCell ref="H63:H64"/>
    <mergeCell ref="A50:A51"/>
    <mergeCell ref="A76:A77"/>
    <mergeCell ref="A53:A54"/>
    <mergeCell ref="B53:B54"/>
    <mergeCell ref="E53:E54"/>
    <mergeCell ref="F53:F54"/>
    <mergeCell ref="G53:G54"/>
    <mergeCell ref="F63:F64"/>
    <mergeCell ref="G63:G64"/>
  </mergeCells>
  <printOptions/>
  <pageMargins left="0.5511811023622047" right="0.1968503937007874" top="0.15748031496062992" bottom="0.1968503937007874" header="0.15748031496062992" footer="0.1968503937007874"/>
  <pageSetup fitToHeight="4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K35"/>
  <sheetViews>
    <sheetView zoomScalePageLayoutView="0" workbookViewId="0" topLeftCell="B1">
      <selection activeCell="E32" sqref="E32:P32"/>
    </sheetView>
  </sheetViews>
  <sheetFormatPr defaultColWidth="9.140625" defaultRowHeight="12.75"/>
  <cols>
    <col min="1" max="1" width="7.140625" style="31" hidden="1" customWidth="1"/>
    <col min="2" max="2" width="2.8515625" style="4" customWidth="1"/>
    <col min="3" max="3" width="4.140625" style="4" customWidth="1"/>
    <col min="4" max="4" width="32.28125" style="46" customWidth="1"/>
    <col min="5" max="7" width="13.7109375" style="46" customWidth="1"/>
    <col min="8" max="11" width="19.28125" style="46" customWidth="1"/>
    <col min="12" max="16" width="17.57421875" style="46" customWidth="1"/>
    <col min="17" max="17" width="2.57421875" style="4" customWidth="1"/>
    <col min="18" max="18" width="15.140625" style="21" customWidth="1"/>
    <col min="19" max="19" width="18.421875" style="21" customWidth="1"/>
    <col min="20" max="37" width="9.140625" style="21" customWidth="1"/>
    <col min="38" max="16384" width="9.140625" style="31" customWidth="1"/>
  </cols>
  <sheetData>
    <row r="2" spans="2:17" s="21" customFormat="1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37" s="4" customFormat="1" ht="22.5" customHeight="1">
      <c r="A3" s="24"/>
      <c r="B3" s="5"/>
      <c r="C3" s="302" t="s">
        <v>300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4"/>
      <c r="Q3" s="25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</row>
    <row r="4" spans="1:37" s="4" customFormat="1" ht="12.75">
      <c r="A4" s="24"/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6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</row>
    <row r="5" spans="1:17" ht="94.5">
      <c r="A5" s="26"/>
      <c r="B5" s="5"/>
      <c r="C5" s="300" t="s">
        <v>265</v>
      </c>
      <c r="D5" s="301"/>
      <c r="E5" s="27" t="s">
        <v>76</v>
      </c>
      <c r="F5" s="27" t="s">
        <v>77</v>
      </c>
      <c r="G5" s="28" t="s">
        <v>78</v>
      </c>
      <c r="H5" s="29" t="s">
        <v>216</v>
      </c>
      <c r="I5" s="29" t="s">
        <v>217</v>
      </c>
      <c r="J5" s="29" t="s">
        <v>107</v>
      </c>
      <c r="K5" s="29" t="s">
        <v>335</v>
      </c>
      <c r="L5" s="30" t="s">
        <v>218</v>
      </c>
      <c r="M5" s="30" t="s">
        <v>341</v>
      </c>
      <c r="N5" s="30" t="s">
        <v>338</v>
      </c>
      <c r="O5" s="30" t="s">
        <v>233</v>
      </c>
      <c r="P5" s="30" t="s">
        <v>284</v>
      </c>
      <c r="Q5" s="25"/>
    </row>
    <row r="6" spans="1:17" ht="21.75" customHeight="1">
      <c r="A6" s="26"/>
      <c r="B6" s="5"/>
      <c r="C6" s="32">
        <v>1</v>
      </c>
      <c r="D6" s="33" t="s">
        <v>38</v>
      </c>
      <c r="E6" s="22">
        <v>0</v>
      </c>
      <c r="F6" s="22">
        <v>0</v>
      </c>
      <c r="G6" s="34">
        <f aca="true" t="shared" si="0" ref="G6:G29">E6*0.9+F6*0.1</f>
        <v>0</v>
      </c>
      <c r="H6" s="35"/>
      <c r="I6" s="35"/>
      <c r="J6" s="35"/>
      <c r="K6" s="35"/>
      <c r="L6" s="36"/>
      <c r="M6" s="36"/>
      <c r="N6" s="36"/>
      <c r="O6" s="36"/>
      <c r="P6" s="36"/>
      <c r="Q6" s="25"/>
    </row>
    <row r="7" spans="1:17" ht="21.75" customHeight="1">
      <c r="A7" s="26"/>
      <c r="B7" s="5"/>
      <c r="C7" s="32">
        <f aca="true" t="shared" si="1" ref="C7:C29">C6+1</f>
        <v>2</v>
      </c>
      <c r="D7" s="33" t="s">
        <v>321</v>
      </c>
      <c r="E7" s="22">
        <v>0</v>
      </c>
      <c r="F7" s="22">
        <v>0</v>
      </c>
      <c r="G7" s="34">
        <f t="shared" si="0"/>
        <v>0</v>
      </c>
      <c r="H7" s="35"/>
      <c r="I7" s="35"/>
      <c r="J7" s="35"/>
      <c r="K7" s="35"/>
      <c r="L7" s="36"/>
      <c r="M7" s="36"/>
      <c r="N7" s="36"/>
      <c r="O7" s="36"/>
      <c r="P7" s="36"/>
      <c r="Q7" s="25"/>
    </row>
    <row r="8" spans="1:17" ht="21.75" customHeight="1">
      <c r="A8" s="26"/>
      <c r="B8" s="5"/>
      <c r="C8" s="32">
        <f t="shared" si="1"/>
        <v>3</v>
      </c>
      <c r="D8" s="33" t="s">
        <v>39</v>
      </c>
      <c r="E8" s="22">
        <v>0</v>
      </c>
      <c r="F8" s="22">
        <v>0</v>
      </c>
      <c r="G8" s="34">
        <f t="shared" si="0"/>
        <v>0</v>
      </c>
      <c r="H8" s="35"/>
      <c r="I8" s="35"/>
      <c r="J8" s="35"/>
      <c r="K8" s="35"/>
      <c r="L8" s="36"/>
      <c r="M8" s="36"/>
      <c r="N8" s="36"/>
      <c r="O8" s="36"/>
      <c r="P8" s="36"/>
      <c r="Q8" s="25"/>
    </row>
    <row r="9" spans="1:17" ht="21.75" customHeight="1">
      <c r="A9" s="26"/>
      <c r="B9" s="5"/>
      <c r="C9" s="32">
        <f t="shared" si="1"/>
        <v>4</v>
      </c>
      <c r="D9" s="33" t="s">
        <v>40</v>
      </c>
      <c r="E9" s="22">
        <v>0</v>
      </c>
      <c r="F9" s="22">
        <v>0</v>
      </c>
      <c r="G9" s="34">
        <f t="shared" si="0"/>
        <v>0</v>
      </c>
      <c r="H9" s="35"/>
      <c r="I9" s="35"/>
      <c r="J9" s="35"/>
      <c r="K9" s="35"/>
      <c r="L9" s="36"/>
      <c r="M9" s="36"/>
      <c r="N9" s="36"/>
      <c r="O9" s="36"/>
      <c r="P9" s="36"/>
      <c r="Q9" s="25"/>
    </row>
    <row r="10" spans="1:17" ht="21.75" customHeight="1">
      <c r="A10" s="26"/>
      <c r="B10" s="5"/>
      <c r="C10" s="32">
        <f t="shared" si="1"/>
        <v>5</v>
      </c>
      <c r="D10" s="33" t="s">
        <v>41</v>
      </c>
      <c r="E10" s="22">
        <v>0</v>
      </c>
      <c r="F10" s="22">
        <v>0</v>
      </c>
      <c r="G10" s="34">
        <f t="shared" si="0"/>
        <v>0</v>
      </c>
      <c r="H10" s="35"/>
      <c r="I10" s="35"/>
      <c r="J10" s="35"/>
      <c r="K10" s="35"/>
      <c r="L10" s="36"/>
      <c r="M10" s="36"/>
      <c r="N10" s="36"/>
      <c r="O10" s="36"/>
      <c r="P10" s="36"/>
      <c r="Q10" s="25"/>
    </row>
    <row r="11" spans="1:17" ht="21.75" customHeight="1">
      <c r="A11" s="26"/>
      <c r="B11" s="5"/>
      <c r="C11" s="32">
        <f t="shared" si="1"/>
        <v>6</v>
      </c>
      <c r="D11" s="33" t="s">
        <v>234</v>
      </c>
      <c r="E11" s="22">
        <v>0</v>
      </c>
      <c r="F11" s="22">
        <v>0</v>
      </c>
      <c r="G11" s="34">
        <f t="shared" si="0"/>
        <v>0</v>
      </c>
      <c r="H11" s="35"/>
      <c r="I11" s="35"/>
      <c r="J11" s="35"/>
      <c r="K11" s="35"/>
      <c r="L11" s="36"/>
      <c r="M11" s="36"/>
      <c r="N11" s="36"/>
      <c r="O11" s="36"/>
      <c r="P11" s="36"/>
      <c r="Q11" s="25"/>
    </row>
    <row r="12" spans="1:17" ht="21.75" customHeight="1">
      <c r="A12" s="26"/>
      <c r="B12" s="5"/>
      <c r="C12" s="32">
        <f>C11+1</f>
        <v>7</v>
      </c>
      <c r="D12" s="33" t="s">
        <v>235</v>
      </c>
      <c r="E12" s="22">
        <v>0</v>
      </c>
      <c r="F12" s="22">
        <v>0</v>
      </c>
      <c r="G12" s="34">
        <f t="shared" si="0"/>
        <v>0</v>
      </c>
      <c r="H12" s="35"/>
      <c r="I12" s="35"/>
      <c r="J12" s="35">
        <v>0.3333</v>
      </c>
      <c r="K12" s="35"/>
      <c r="L12" s="36"/>
      <c r="M12" s="36"/>
      <c r="N12" s="36"/>
      <c r="O12" s="36"/>
      <c r="P12" s="36"/>
      <c r="Q12" s="25"/>
    </row>
    <row r="13" spans="1:17" ht="21.75" customHeight="1">
      <c r="A13" s="26"/>
      <c r="B13" s="5"/>
      <c r="C13" s="32">
        <f>C12+1</f>
        <v>8</v>
      </c>
      <c r="D13" s="33" t="s">
        <v>318</v>
      </c>
      <c r="E13" s="22">
        <v>0</v>
      </c>
      <c r="F13" s="22">
        <v>0</v>
      </c>
      <c r="G13" s="34">
        <f>E13*0.9+F13*0.1</f>
        <v>0</v>
      </c>
      <c r="H13" s="35"/>
      <c r="I13" s="35"/>
      <c r="J13" s="35">
        <v>0.3333</v>
      </c>
      <c r="K13" s="35"/>
      <c r="L13" s="36"/>
      <c r="M13" s="36"/>
      <c r="N13" s="36"/>
      <c r="O13" s="36"/>
      <c r="P13" s="36"/>
      <c r="Q13" s="25"/>
    </row>
    <row r="14" spans="1:17" ht="21.75" customHeight="1">
      <c r="A14" s="26"/>
      <c r="B14" s="5"/>
      <c r="C14" s="32">
        <f>C13+1</f>
        <v>9</v>
      </c>
      <c r="D14" s="33" t="s">
        <v>317</v>
      </c>
      <c r="E14" s="22">
        <v>0</v>
      </c>
      <c r="F14" s="22">
        <v>0</v>
      </c>
      <c r="G14" s="34">
        <f t="shared" si="0"/>
        <v>0</v>
      </c>
      <c r="H14" s="35"/>
      <c r="I14" s="35"/>
      <c r="J14" s="35">
        <v>0.3333</v>
      </c>
      <c r="K14" s="35"/>
      <c r="L14" s="36"/>
      <c r="M14" s="36"/>
      <c r="N14" s="36"/>
      <c r="O14" s="36"/>
      <c r="P14" s="36"/>
      <c r="Q14" s="25"/>
    </row>
    <row r="15" spans="1:17" ht="21.75" customHeight="1">
      <c r="A15" s="26"/>
      <c r="B15" s="5"/>
      <c r="C15" s="32">
        <f t="shared" si="1"/>
        <v>10</v>
      </c>
      <c r="D15" s="33" t="s">
        <v>236</v>
      </c>
      <c r="E15" s="22">
        <v>0</v>
      </c>
      <c r="F15" s="22">
        <v>0</v>
      </c>
      <c r="G15" s="34">
        <f t="shared" si="0"/>
        <v>0</v>
      </c>
      <c r="H15" s="35"/>
      <c r="I15" s="35">
        <v>0.3333</v>
      </c>
      <c r="J15" s="35"/>
      <c r="K15" s="35"/>
      <c r="L15" s="36"/>
      <c r="M15" s="36"/>
      <c r="N15" s="36"/>
      <c r="O15" s="36"/>
      <c r="P15" s="36"/>
      <c r="Q15" s="25"/>
    </row>
    <row r="16" spans="1:17" ht="21.75" customHeight="1">
      <c r="A16" s="26"/>
      <c r="B16" s="5"/>
      <c r="C16" s="32">
        <f t="shared" si="1"/>
        <v>11</v>
      </c>
      <c r="D16" s="33" t="s">
        <v>319</v>
      </c>
      <c r="E16" s="22">
        <v>0</v>
      </c>
      <c r="F16" s="22">
        <v>0</v>
      </c>
      <c r="G16" s="34">
        <f t="shared" si="0"/>
        <v>0</v>
      </c>
      <c r="H16" s="35"/>
      <c r="I16" s="35">
        <v>0.3333</v>
      </c>
      <c r="J16" s="35"/>
      <c r="K16" s="35"/>
      <c r="L16" s="36"/>
      <c r="M16" s="36"/>
      <c r="N16" s="36"/>
      <c r="O16" s="36"/>
      <c r="P16" s="36"/>
      <c r="Q16" s="25"/>
    </row>
    <row r="17" spans="1:18" ht="21.75" customHeight="1">
      <c r="A17" s="26"/>
      <c r="B17" s="5"/>
      <c r="C17" s="32">
        <f t="shared" si="1"/>
        <v>12</v>
      </c>
      <c r="D17" s="33" t="s">
        <v>320</v>
      </c>
      <c r="E17" s="22">
        <v>0</v>
      </c>
      <c r="F17" s="22">
        <v>0</v>
      </c>
      <c r="G17" s="34">
        <f t="shared" si="0"/>
        <v>0</v>
      </c>
      <c r="H17" s="35"/>
      <c r="I17" s="35">
        <v>0.3333</v>
      </c>
      <c r="J17" s="35"/>
      <c r="K17" s="35"/>
      <c r="L17" s="36"/>
      <c r="M17" s="36"/>
      <c r="N17" s="36"/>
      <c r="O17" s="36"/>
      <c r="P17" s="36"/>
      <c r="Q17" s="25"/>
      <c r="R17" s="37"/>
    </row>
    <row r="18" spans="1:17" ht="21.75" customHeight="1">
      <c r="A18" s="26"/>
      <c r="B18" s="5"/>
      <c r="C18" s="32">
        <f t="shared" si="1"/>
        <v>13</v>
      </c>
      <c r="D18" s="33" t="s">
        <v>237</v>
      </c>
      <c r="E18" s="22">
        <v>0</v>
      </c>
      <c r="F18" s="22">
        <v>0</v>
      </c>
      <c r="G18" s="34">
        <f t="shared" si="0"/>
        <v>0</v>
      </c>
      <c r="H18" s="35"/>
      <c r="I18" s="35"/>
      <c r="J18" s="35"/>
      <c r="K18" s="35"/>
      <c r="L18" s="36"/>
      <c r="M18" s="36"/>
      <c r="N18" s="36"/>
      <c r="O18" s="36"/>
      <c r="P18" s="36"/>
      <c r="Q18" s="25"/>
    </row>
    <row r="19" spans="1:17" ht="21.75" customHeight="1">
      <c r="A19" s="26"/>
      <c r="B19" s="5"/>
      <c r="C19" s="32">
        <f t="shared" si="1"/>
        <v>14</v>
      </c>
      <c r="D19" s="33" t="s">
        <v>238</v>
      </c>
      <c r="E19" s="22">
        <v>0</v>
      </c>
      <c r="F19" s="22">
        <v>0</v>
      </c>
      <c r="G19" s="34">
        <f t="shared" si="0"/>
        <v>0</v>
      </c>
      <c r="H19" s="35"/>
      <c r="I19" s="35"/>
      <c r="J19" s="35"/>
      <c r="K19" s="35"/>
      <c r="L19" s="36"/>
      <c r="M19" s="36"/>
      <c r="N19" s="36"/>
      <c r="O19" s="36"/>
      <c r="P19" s="36"/>
      <c r="Q19" s="25"/>
    </row>
    <row r="20" spans="1:17" ht="21.75" customHeight="1">
      <c r="A20" s="26"/>
      <c r="B20" s="5"/>
      <c r="C20" s="32">
        <f>C19+1</f>
        <v>15</v>
      </c>
      <c r="D20" s="33" t="s">
        <v>323</v>
      </c>
      <c r="E20" s="22">
        <v>0</v>
      </c>
      <c r="F20" s="22">
        <v>0</v>
      </c>
      <c r="G20" s="34">
        <f t="shared" si="0"/>
        <v>0</v>
      </c>
      <c r="H20" s="35">
        <v>0.1428</v>
      </c>
      <c r="I20" s="35"/>
      <c r="J20" s="35"/>
      <c r="K20" s="35"/>
      <c r="L20" s="36"/>
      <c r="M20" s="36"/>
      <c r="N20" s="36"/>
      <c r="O20" s="36"/>
      <c r="P20" s="36">
        <v>0.25</v>
      </c>
      <c r="Q20" s="25"/>
    </row>
    <row r="21" spans="1:17" ht="21.75" customHeight="1">
      <c r="A21" s="26"/>
      <c r="B21" s="5"/>
      <c r="C21" s="32">
        <f>C20+1</f>
        <v>16</v>
      </c>
      <c r="D21" s="33" t="s">
        <v>239</v>
      </c>
      <c r="E21" s="22">
        <v>0</v>
      </c>
      <c r="F21" s="22">
        <v>0</v>
      </c>
      <c r="G21" s="34">
        <f aca="true" t="shared" si="2" ref="G21:G28">E21*0.9+F21*0.1</f>
        <v>0</v>
      </c>
      <c r="H21" s="35">
        <v>0.1428</v>
      </c>
      <c r="I21" s="35"/>
      <c r="J21" s="35"/>
      <c r="K21" s="35">
        <v>0.3333</v>
      </c>
      <c r="L21" s="36"/>
      <c r="M21" s="36"/>
      <c r="N21" s="36">
        <v>0.5</v>
      </c>
      <c r="O21" s="36">
        <v>0.5</v>
      </c>
      <c r="P21" s="36">
        <v>0.25</v>
      </c>
      <c r="Q21" s="25"/>
    </row>
    <row r="22" spans="1:17" ht="21.75" customHeight="1">
      <c r="A22" s="26"/>
      <c r="B22" s="5"/>
      <c r="C22" s="32">
        <f>C21+1</f>
        <v>17</v>
      </c>
      <c r="D22" s="33" t="s">
        <v>322</v>
      </c>
      <c r="E22" s="22">
        <v>0</v>
      </c>
      <c r="F22" s="22">
        <v>0</v>
      </c>
      <c r="G22" s="34">
        <f>E22*0.9+F22*0.1</f>
        <v>0</v>
      </c>
      <c r="H22" s="35"/>
      <c r="I22" s="35"/>
      <c r="J22" s="35"/>
      <c r="K22" s="35">
        <v>0.3333</v>
      </c>
      <c r="L22" s="36"/>
      <c r="M22" s="36"/>
      <c r="N22" s="36"/>
      <c r="O22" s="36"/>
      <c r="P22" s="36"/>
      <c r="Q22" s="25"/>
    </row>
    <row r="23" spans="1:17" ht="21.75" customHeight="1">
      <c r="A23" s="26"/>
      <c r="B23" s="5"/>
      <c r="C23" s="32">
        <f>C22+1</f>
        <v>18</v>
      </c>
      <c r="D23" s="33" t="s">
        <v>240</v>
      </c>
      <c r="E23" s="22">
        <v>0</v>
      </c>
      <c r="F23" s="22">
        <v>0</v>
      </c>
      <c r="G23" s="34">
        <f t="shared" si="2"/>
        <v>0</v>
      </c>
      <c r="H23" s="35">
        <v>0.1428</v>
      </c>
      <c r="I23" s="35"/>
      <c r="J23" s="35"/>
      <c r="K23" s="35">
        <v>0.3333</v>
      </c>
      <c r="L23" s="36"/>
      <c r="M23" s="36"/>
      <c r="N23" s="36">
        <v>0.5</v>
      </c>
      <c r="O23" s="36">
        <v>0.5</v>
      </c>
      <c r="P23" s="36">
        <v>0.25</v>
      </c>
      <c r="Q23" s="25"/>
    </row>
    <row r="24" spans="1:17" ht="21.75" customHeight="1">
      <c r="A24" s="26"/>
      <c r="B24" s="5"/>
      <c r="C24" s="32">
        <f t="shared" si="1"/>
        <v>19</v>
      </c>
      <c r="D24" s="33" t="s">
        <v>324</v>
      </c>
      <c r="E24" s="22">
        <v>0</v>
      </c>
      <c r="F24" s="22">
        <v>0</v>
      </c>
      <c r="G24" s="34">
        <f t="shared" si="2"/>
        <v>0</v>
      </c>
      <c r="H24" s="35">
        <v>0.1428</v>
      </c>
      <c r="I24" s="35"/>
      <c r="J24" s="35"/>
      <c r="K24" s="35"/>
      <c r="L24" s="36">
        <v>0.2</v>
      </c>
      <c r="M24" s="36"/>
      <c r="N24" s="36"/>
      <c r="O24" s="36"/>
      <c r="P24" s="36">
        <v>0.25</v>
      </c>
      <c r="Q24" s="25"/>
    </row>
    <row r="25" spans="1:17" ht="21.75" customHeight="1">
      <c r="A25" s="26"/>
      <c r="B25" s="5"/>
      <c r="C25" s="32">
        <f t="shared" si="1"/>
        <v>20</v>
      </c>
      <c r="D25" s="33" t="s">
        <v>360</v>
      </c>
      <c r="E25" s="22">
        <v>0</v>
      </c>
      <c r="F25" s="22">
        <v>0</v>
      </c>
      <c r="G25" s="34">
        <f t="shared" si="2"/>
        <v>0</v>
      </c>
      <c r="H25" s="35">
        <v>0.1428</v>
      </c>
      <c r="I25" s="35"/>
      <c r="J25" s="35"/>
      <c r="K25" s="35"/>
      <c r="L25" s="36">
        <v>0.2</v>
      </c>
      <c r="M25" s="36"/>
      <c r="N25" s="36"/>
      <c r="O25" s="36"/>
      <c r="P25" s="36"/>
      <c r="Q25" s="25"/>
    </row>
    <row r="26" spans="1:17" ht="21.75" customHeight="1">
      <c r="A26" s="26"/>
      <c r="B26" s="5"/>
      <c r="C26" s="32">
        <f t="shared" si="1"/>
        <v>21</v>
      </c>
      <c r="D26" s="33" t="s">
        <v>241</v>
      </c>
      <c r="E26" s="22">
        <v>0</v>
      </c>
      <c r="F26" s="22">
        <v>0</v>
      </c>
      <c r="G26" s="34">
        <f t="shared" si="2"/>
        <v>0</v>
      </c>
      <c r="H26" s="35"/>
      <c r="I26" s="35"/>
      <c r="J26" s="35"/>
      <c r="K26" s="35"/>
      <c r="L26" s="36">
        <v>0.2</v>
      </c>
      <c r="M26" s="36"/>
      <c r="N26" s="36"/>
      <c r="O26" s="36"/>
      <c r="P26" s="36"/>
      <c r="Q26" s="25"/>
    </row>
    <row r="27" spans="1:17" ht="21.75" customHeight="1">
      <c r="A27" s="26"/>
      <c r="B27" s="5"/>
      <c r="C27" s="32">
        <f t="shared" si="1"/>
        <v>22</v>
      </c>
      <c r="D27" s="33" t="s">
        <v>242</v>
      </c>
      <c r="E27" s="22">
        <v>0</v>
      </c>
      <c r="F27" s="22">
        <v>0</v>
      </c>
      <c r="G27" s="34">
        <f t="shared" si="2"/>
        <v>0</v>
      </c>
      <c r="H27" s="35"/>
      <c r="I27" s="35"/>
      <c r="J27" s="35"/>
      <c r="K27" s="35"/>
      <c r="L27" s="36">
        <v>0.2</v>
      </c>
      <c r="M27" s="36"/>
      <c r="N27" s="36"/>
      <c r="O27" s="36"/>
      <c r="P27" s="36"/>
      <c r="Q27" s="25"/>
    </row>
    <row r="28" spans="1:17" ht="21.75" customHeight="1">
      <c r="A28" s="26"/>
      <c r="B28" s="5"/>
      <c r="C28" s="32">
        <f t="shared" si="1"/>
        <v>23</v>
      </c>
      <c r="D28" s="33" t="s">
        <v>243</v>
      </c>
      <c r="E28" s="22">
        <v>0</v>
      </c>
      <c r="F28" s="22">
        <v>0</v>
      </c>
      <c r="G28" s="34">
        <f t="shared" si="2"/>
        <v>0</v>
      </c>
      <c r="H28" s="35">
        <v>0.1428</v>
      </c>
      <c r="I28" s="35"/>
      <c r="J28" s="35"/>
      <c r="K28" s="35"/>
      <c r="L28" s="36">
        <v>0.2</v>
      </c>
      <c r="M28" s="36"/>
      <c r="N28" s="36"/>
      <c r="O28" s="36"/>
      <c r="P28" s="36"/>
      <c r="Q28" s="25"/>
    </row>
    <row r="29" spans="1:17" ht="21.75" customHeight="1">
      <c r="A29" s="26"/>
      <c r="B29" s="5"/>
      <c r="C29" s="32">
        <f t="shared" si="1"/>
        <v>24</v>
      </c>
      <c r="D29" s="33" t="s">
        <v>244</v>
      </c>
      <c r="E29" s="22">
        <v>0</v>
      </c>
      <c r="F29" s="22">
        <v>0</v>
      </c>
      <c r="G29" s="34">
        <f t="shared" si="0"/>
        <v>0</v>
      </c>
      <c r="H29" s="35">
        <v>0.1428</v>
      </c>
      <c r="I29" s="35"/>
      <c r="J29" s="35"/>
      <c r="K29" s="35"/>
      <c r="L29" s="36"/>
      <c r="M29" s="36">
        <v>1</v>
      </c>
      <c r="N29" s="36"/>
      <c r="O29" s="36"/>
      <c r="P29" s="36"/>
      <c r="Q29" s="25"/>
    </row>
    <row r="30" spans="1:19" ht="21.75" customHeight="1">
      <c r="A30" s="26"/>
      <c r="B30" s="5"/>
      <c r="C30" s="305" t="s">
        <v>63</v>
      </c>
      <c r="D30" s="306"/>
      <c r="E30" s="307"/>
      <c r="F30" s="38"/>
      <c r="G30" s="38"/>
      <c r="H30" s="39">
        <f aca="true" t="shared" si="3" ref="H30:N30">SUMPRODUCT($G$6:$G$29,H6:H29)</f>
        <v>0</v>
      </c>
      <c r="I30" s="39">
        <f t="shared" si="3"/>
        <v>0</v>
      </c>
      <c r="J30" s="39">
        <f>SUMPRODUCT($G$6:$G$29,J6:J29)</f>
        <v>0</v>
      </c>
      <c r="K30" s="39">
        <f t="shared" si="3"/>
        <v>0</v>
      </c>
      <c r="L30" s="39">
        <f t="shared" si="3"/>
        <v>0</v>
      </c>
      <c r="M30" s="39">
        <f>SUMPRODUCT($G$6:$G$29,M6:M29)</f>
        <v>0</v>
      </c>
      <c r="N30" s="39">
        <f t="shared" si="3"/>
        <v>0</v>
      </c>
      <c r="O30" s="39">
        <f>SUMPRODUCT($G$6:$G$29,O6:O29)</f>
        <v>0</v>
      </c>
      <c r="P30" s="39">
        <f>SUMPRODUCT($G$6:$G$29*E32,P6:P29)</f>
        <v>0</v>
      </c>
      <c r="Q30" s="6"/>
      <c r="S30" s="37"/>
    </row>
    <row r="31" spans="1:20" ht="15">
      <c r="A31" s="26"/>
      <c r="B31" s="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6"/>
      <c r="T31" s="40"/>
    </row>
    <row r="32" spans="1:17" ht="66">
      <c r="A32" s="26"/>
      <c r="B32" s="5"/>
      <c r="C32" s="8"/>
      <c r="D32" s="41" t="s">
        <v>106</v>
      </c>
      <c r="E32" s="311">
        <v>1</v>
      </c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3"/>
      <c r="Q32" s="25"/>
    </row>
    <row r="33" spans="1:17" ht="15.75">
      <c r="A33" s="26"/>
      <c r="B33" s="5"/>
      <c r="C33" s="8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25"/>
    </row>
    <row r="34" spans="1:17" ht="15">
      <c r="A34" s="26"/>
      <c r="B34" s="5"/>
      <c r="C34" s="6"/>
      <c r="D34" s="308" t="s">
        <v>37</v>
      </c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10"/>
      <c r="Q34" s="25"/>
    </row>
    <row r="35" spans="1:37" s="45" customFormat="1" ht="15">
      <c r="A35" s="44"/>
      <c r="B35" s="15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8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</sheetData>
  <sheetProtection password="CA08" sheet="1" selectLockedCells="1"/>
  <mergeCells count="5">
    <mergeCell ref="C5:D5"/>
    <mergeCell ref="C3:P3"/>
    <mergeCell ref="C30:E30"/>
    <mergeCell ref="D34:P34"/>
    <mergeCell ref="E32:P32"/>
  </mergeCells>
  <dataValidations count="1">
    <dataValidation type="decimal" allowBlank="1" showInputMessage="1" showErrorMessage="1" promptTitle="Value between 1 and 5" sqref="E32">
      <formula1>1</formula1>
      <formula2>5</formula2>
    </dataValidation>
  </dataValidations>
  <printOptions/>
  <pageMargins left="0.5511811023622047" right="0.5511811023622047" top="0.5511811023622047" bottom="0.7086614173228347" header="0.2362204724409449" footer="0.31496062992125984"/>
  <pageSetup fitToHeight="1" fitToWidth="1" horizontalDpi="600" verticalDpi="600" orientation="landscape" paperSize="9" scale="55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E18"/>
  <sheetViews>
    <sheetView zoomScalePageLayoutView="0" workbookViewId="0" topLeftCell="B1">
      <selection activeCell="E14" sqref="E14"/>
    </sheetView>
  </sheetViews>
  <sheetFormatPr defaultColWidth="9.140625" defaultRowHeight="12.75"/>
  <cols>
    <col min="1" max="1" width="1.8515625" style="31" hidden="1" customWidth="1"/>
    <col min="2" max="2" width="2.8515625" style="4" customWidth="1"/>
    <col min="3" max="3" width="4.140625" style="4" customWidth="1"/>
    <col min="4" max="4" width="30.7109375" style="46" customWidth="1"/>
    <col min="5" max="5" width="13.7109375" style="46" customWidth="1"/>
    <col min="6" max="6" width="16.8515625" style="46" customWidth="1"/>
    <col min="7" max="8" width="13.7109375" style="46" customWidth="1"/>
    <col min="9" max="9" width="16.8515625" style="46" customWidth="1"/>
    <col min="10" max="10" width="13.7109375" style="46" customWidth="1"/>
    <col min="11" max="11" width="2.57421875" style="4" customWidth="1"/>
    <col min="12" max="12" width="15.140625" style="21" customWidth="1"/>
    <col min="13" max="13" width="18.421875" style="21" customWidth="1"/>
    <col min="14" max="31" width="9.140625" style="21" customWidth="1"/>
    <col min="32" max="16384" width="9.140625" style="31" customWidth="1"/>
  </cols>
  <sheetData>
    <row r="2" spans="2:11" s="21" customFormat="1" ht="12.75">
      <c r="B2" s="1"/>
      <c r="C2" s="2"/>
      <c r="D2" s="2"/>
      <c r="E2" s="2"/>
      <c r="F2" s="2"/>
      <c r="G2" s="2"/>
      <c r="H2" s="2"/>
      <c r="I2" s="2"/>
      <c r="J2" s="2"/>
      <c r="K2" s="3"/>
    </row>
    <row r="3" spans="1:31" s="4" customFormat="1" ht="42" customHeight="1">
      <c r="A3" s="24"/>
      <c r="B3" s="5"/>
      <c r="C3" s="302" t="s">
        <v>299</v>
      </c>
      <c r="D3" s="303"/>
      <c r="E3" s="303"/>
      <c r="F3" s="303"/>
      <c r="G3" s="303"/>
      <c r="H3" s="303"/>
      <c r="I3" s="303"/>
      <c r="J3" s="303"/>
      <c r="K3" s="25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</row>
    <row r="4" spans="1:31" s="4" customFormat="1" ht="12.75">
      <c r="A4" s="24"/>
      <c r="B4" s="5"/>
      <c r="C4" s="8"/>
      <c r="D4" s="8"/>
      <c r="E4" s="8"/>
      <c r="F4" s="8"/>
      <c r="G4" s="8"/>
      <c r="H4" s="8"/>
      <c r="I4" s="8"/>
      <c r="J4" s="8"/>
      <c r="K4" s="6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11" ht="78.75">
      <c r="A5" s="26"/>
      <c r="B5" s="5"/>
      <c r="C5" s="300" t="s">
        <v>275</v>
      </c>
      <c r="D5" s="301"/>
      <c r="E5" s="27" t="s">
        <v>346</v>
      </c>
      <c r="F5" s="54" t="s">
        <v>347</v>
      </c>
      <c r="G5" s="27" t="s">
        <v>348</v>
      </c>
      <c r="H5" s="27" t="s">
        <v>147</v>
      </c>
      <c r="I5" s="54" t="s">
        <v>354</v>
      </c>
      <c r="J5" s="27" t="s">
        <v>349</v>
      </c>
      <c r="K5" s="25"/>
    </row>
    <row r="6" spans="1:11" ht="21.75" customHeight="1">
      <c r="A6" s="26"/>
      <c r="B6" s="5"/>
      <c r="C6" s="32">
        <v>1</v>
      </c>
      <c r="D6" s="33" t="s">
        <v>266</v>
      </c>
      <c r="E6" s="22">
        <v>0</v>
      </c>
      <c r="F6" s="49">
        <v>4</v>
      </c>
      <c r="G6" s="34">
        <f aca="true" t="shared" si="0" ref="G6:G15">E6*F6</f>
        <v>0</v>
      </c>
      <c r="H6" s="22">
        <v>0</v>
      </c>
      <c r="I6" s="49">
        <v>4</v>
      </c>
      <c r="J6" s="34">
        <f aca="true" t="shared" si="1" ref="J6:J15">H6*I6</f>
        <v>0</v>
      </c>
      <c r="K6" s="25"/>
    </row>
    <row r="7" spans="1:11" ht="21.75" customHeight="1">
      <c r="A7" s="26"/>
      <c r="B7" s="5"/>
      <c r="C7" s="32">
        <f aca="true" t="shared" si="2" ref="C7:C13">C6+1</f>
        <v>2</v>
      </c>
      <c r="D7" s="33" t="s">
        <v>267</v>
      </c>
      <c r="E7" s="22">
        <v>0</v>
      </c>
      <c r="F7" s="49">
        <v>3</v>
      </c>
      <c r="G7" s="34">
        <f t="shared" si="0"/>
        <v>0</v>
      </c>
      <c r="H7" s="22">
        <v>0</v>
      </c>
      <c r="I7" s="49">
        <v>3</v>
      </c>
      <c r="J7" s="34">
        <f t="shared" si="1"/>
        <v>0</v>
      </c>
      <c r="K7" s="25"/>
    </row>
    <row r="8" spans="1:11" ht="21.75" customHeight="1">
      <c r="A8" s="26"/>
      <c r="B8" s="5"/>
      <c r="C8" s="32">
        <f t="shared" si="2"/>
        <v>3</v>
      </c>
      <c r="D8" s="33" t="s">
        <v>268</v>
      </c>
      <c r="E8" s="22">
        <v>0</v>
      </c>
      <c r="F8" s="49">
        <v>1</v>
      </c>
      <c r="G8" s="34">
        <f t="shared" si="0"/>
        <v>0</v>
      </c>
      <c r="H8" s="22">
        <v>0</v>
      </c>
      <c r="I8" s="49">
        <v>1</v>
      </c>
      <c r="J8" s="34">
        <f t="shared" si="1"/>
        <v>0</v>
      </c>
      <c r="K8" s="25"/>
    </row>
    <row r="9" spans="1:11" ht="21.75" customHeight="1">
      <c r="A9" s="26"/>
      <c r="B9" s="5"/>
      <c r="C9" s="32">
        <f t="shared" si="2"/>
        <v>4</v>
      </c>
      <c r="D9" s="33" t="s">
        <v>269</v>
      </c>
      <c r="E9" s="22">
        <v>0</v>
      </c>
      <c r="F9" s="49">
        <v>14</v>
      </c>
      <c r="G9" s="34">
        <f t="shared" si="0"/>
        <v>0</v>
      </c>
      <c r="H9" s="22">
        <v>0</v>
      </c>
      <c r="I9" s="49">
        <v>14</v>
      </c>
      <c r="J9" s="34">
        <f t="shared" si="1"/>
        <v>0</v>
      </c>
      <c r="K9" s="25"/>
    </row>
    <row r="10" spans="1:11" ht="21.75" customHeight="1">
      <c r="A10" s="26"/>
      <c r="B10" s="5"/>
      <c r="C10" s="32">
        <f t="shared" si="2"/>
        <v>5</v>
      </c>
      <c r="D10" s="33" t="s">
        <v>270</v>
      </c>
      <c r="E10" s="22">
        <v>0</v>
      </c>
      <c r="F10" s="49">
        <v>6</v>
      </c>
      <c r="G10" s="34">
        <f t="shared" si="0"/>
        <v>0</v>
      </c>
      <c r="H10" s="22">
        <v>0</v>
      </c>
      <c r="I10" s="49">
        <v>6</v>
      </c>
      <c r="J10" s="34">
        <f t="shared" si="1"/>
        <v>0</v>
      </c>
      <c r="K10" s="25"/>
    </row>
    <row r="11" spans="1:11" ht="21.75" customHeight="1">
      <c r="A11" s="26"/>
      <c r="B11" s="5"/>
      <c r="C11" s="32">
        <f t="shared" si="2"/>
        <v>6</v>
      </c>
      <c r="D11" s="33" t="s">
        <v>271</v>
      </c>
      <c r="E11" s="22">
        <v>0</v>
      </c>
      <c r="F11" s="49">
        <v>4</v>
      </c>
      <c r="G11" s="34">
        <f t="shared" si="0"/>
        <v>0</v>
      </c>
      <c r="H11" s="22">
        <v>0</v>
      </c>
      <c r="I11" s="49">
        <v>4</v>
      </c>
      <c r="J11" s="34">
        <f t="shared" si="1"/>
        <v>0</v>
      </c>
      <c r="K11" s="25"/>
    </row>
    <row r="12" spans="1:11" ht="21.75" customHeight="1">
      <c r="A12" s="26"/>
      <c r="B12" s="5"/>
      <c r="C12" s="32">
        <f t="shared" si="2"/>
        <v>7</v>
      </c>
      <c r="D12" s="33" t="s">
        <v>272</v>
      </c>
      <c r="E12" s="22">
        <v>0</v>
      </c>
      <c r="F12" s="49">
        <v>1</v>
      </c>
      <c r="G12" s="34">
        <f t="shared" si="0"/>
        <v>0</v>
      </c>
      <c r="H12" s="22">
        <v>0</v>
      </c>
      <c r="I12" s="49">
        <v>1</v>
      </c>
      <c r="J12" s="34">
        <f t="shared" si="1"/>
        <v>0</v>
      </c>
      <c r="K12" s="25"/>
    </row>
    <row r="13" spans="1:11" ht="21.75" customHeight="1">
      <c r="A13" s="26"/>
      <c r="B13" s="5"/>
      <c r="C13" s="32">
        <f t="shared" si="2"/>
        <v>8</v>
      </c>
      <c r="D13" s="33" t="s">
        <v>273</v>
      </c>
      <c r="E13" s="22">
        <v>0</v>
      </c>
      <c r="F13" s="49">
        <v>1</v>
      </c>
      <c r="G13" s="34">
        <f t="shared" si="0"/>
        <v>0</v>
      </c>
      <c r="H13" s="22">
        <v>0</v>
      </c>
      <c r="I13" s="49">
        <v>1</v>
      </c>
      <c r="J13" s="34">
        <f t="shared" si="1"/>
        <v>0</v>
      </c>
      <c r="K13" s="25"/>
    </row>
    <row r="14" spans="1:12" ht="21.75" customHeight="1">
      <c r="A14" s="26"/>
      <c r="B14" s="5"/>
      <c r="C14" s="32">
        <f>C13+1</f>
        <v>9</v>
      </c>
      <c r="D14" s="33" t="s">
        <v>274</v>
      </c>
      <c r="E14" s="22">
        <v>0</v>
      </c>
      <c r="F14" s="49">
        <v>1</v>
      </c>
      <c r="G14" s="34">
        <f t="shared" si="0"/>
        <v>0</v>
      </c>
      <c r="H14" s="22">
        <v>0</v>
      </c>
      <c r="I14" s="49">
        <v>1</v>
      </c>
      <c r="J14" s="34">
        <f t="shared" si="1"/>
        <v>0</v>
      </c>
      <c r="K14" s="25"/>
      <c r="L14" s="37"/>
    </row>
    <row r="15" spans="1:12" ht="21.75" customHeight="1">
      <c r="A15" s="26"/>
      <c r="B15" s="5"/>
      <c r="C15" s="32">
        <f>C14+1</f>
        <v>10</v>
      </c>
      <c r="D15" s="33" t="s">
        <v>276</v>
      </c>
      <c r="E15" s="22">
        <v>0</v>
      </c>
      <c r="F15" s="49">
        <v>6</v>
      </c>
      <c r="G15" s="34">
        <f t="shared" si="0"/>
        <v>0</v>
      </c>
      <c r="H15" s="22">
        <v>0</v>
      </c>
      <c r="I15" s="49">
        <v>6</v>
      </c>
      <c r="J15" s="34">
        <f t="shared" si="1"/>
        <v>0</v>
      </c>
      <c r="K15" s="25"/>
      <c r="L15" s="37"/>
    </row>
    <row r="16" spans="1:13" ht="21.75" customHeight="1">
      <c r="A16" s="26"/>
      <c r="B16" s="5"/>
      <c r="C16" s="305" t="s">
        <v>103</v>
      </c>
      <c r="D16" s="306"/>
      <c r="E16" s="51"/>
      <c r="F16" s="51"/>
      <c r="G16" s="52">
        <f>SUM(G6:G15)</f>
        <v>0</v>
      </c>
      <c r="H16" s="51"/>
      <c r="I16" s="51"/>
      <c r="J16" s="52">
        <f>SUM(J6:J15)</f>
        <v>0</v>
      </c>
      <c r="K16" s="6"/>
      <c r="M16" s="37"/>
    </row>
    <row r="17" spans="1:14" ht="15">
      <c r="A17" s="26"/>
      <c r="B17" s="5"/>
      <c r="C17" s="8"/>
      <c r="D17" s="8"/>
      <c r="E17" s="8"/>
      <c r="F17" s="8"/>
      <c r="G17" s="8"/>
      <c r="H17" s="8"/>
      <c r="I17" s="8"/>
      <c r="J17" s="8"/>
      <c r="K17" s="6"/>
      <c r="N17" s="40"/>
    </row>
    <row r="18" spans="1:31" s="45" customFormat="1" ht="15">
      <c r="A18" s="44"/>
      <c r="B18" s="15"/>
      <c r="C18" s="17"/>
      <c r="D18" s="16"/>
      <c r="E18" s="16"/>
      <c r="F18" s="16"/>
      <c r="G18" s="16"/>
      <c r="H18" s="16"/>
      <c r="I18" s="16"/>
      <c r="J18" s="16"/>
      <c r="K18" s="18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</row>
  </sheetData>
  <sheetProtection password="CA08" sheet="1" objects="1" scenarios="1" selectLockedCells="1"/>
  <mergeCells count="3">
    <mergeCell ref="C3:J3"/>
    <mergeCell ref="C5:D5"/>
    <mergeCell ref="C16:D16"/>
  </mergeCells>
  <printOptions/>
  <pageMargins left="0.5511811023622047" right="0.5511811023622047" top="0.5511811023622047" bottom="0.7086614173228347" header="0.2362204724409449" footer="0.31496062992125984"/>
  <pageSetup fitToHeight="1" fitToWidth="1" horizontalDpi="600" verticalDpi="600" orientation="landscape" paperSize="9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AQ18"/>
  <sheetViews>
    <sheetView zoomScalePageLayoutView="0" workbookViewId="0" topLeftCell="B1">
      <selection activeCell="K12" sqref="K12"/>
    </sheetView>
  </sheetViews>
  <sheetFormatPr defaultColWidth="9.140625" defaultRowHeight="12.75"/>
  <cols>
    <col min="1" max="1" width="1.8515625" style="31" hidden="1" customWidth="1"/>
    <col min="2" max="2" width="2.8515625" style="4" customWidth="1"/>
    <col min="3" max="3" width="4.140625" style="4" customWidth="1"/>
    <col min="4" max="4" width="30.7109375" style="46" customWidth="1"/>
    <col min="5" max="5" width="13.7109375" style="46" customWidth="1"/>
    <col min="6" max="21" width="5.7109375" style="46" customWidth="1"/>
    <col min="22" max="22" width="17.140625" style="46" customWidth="1"/>
    <col min="23" max="23" width="2.57421875" style="4" customWidth="1"/>
    <col min="24" max="24" width="15.140625" style="21" customWidth="1"/>
    <col min="25" max="25" width="18.421875" style="21" customWidth="1"/>
    <col min="26" max="43" width="9.140625" style="21" customWidth="1"/>
    <col min="44" max="16384" width="9.140625" style="31" customWidth="1"/>
  </cols>
  <sheetData>
    <row r="2" spans="2:23" s="21" customFormat="1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43" s="4" customFormat="1" ht="41.25" customHeight="1">
      <c r="A3" s="24"/>
      <c r="B3" s="5"/>
      <c r="C3" s="302" t="s">
        <v>325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25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</row>
    <row r="4" spans="1:43" s="4" customFormat="1" ht="12.75">
      <c r="A4" s="24"/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6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</row>
    <row r="5" spans="1:23" ht="94.5" customHeight="1">
      <c r="A5" s="26"/>
      <c r="B5" s="5"/>
      <c r="C5" s="300" t="s">
        <v>275</v>
      </c>
      <c r="D5" s="301"/>
      <c r="E5" s="27" t="s">
        <v>131</v>
      </c>
      <c r="F5" s="314" t="s">
        <v>105</v>
      </c>
      <c r="G5" s="315"/>
      <c r="H5" s="315"/>
      <c r="I5" s="315"/>
      <c r="J5" s="315"/>
      <c r="K5" s="315"/>
      <c r="L5" s="315"/>
      <c r="M5" s="316"/>
      <c r="N5" s="314" t="s">
        <v>175</v>
      </c>
      <c r="O5" s="315"/>
      <c r="P5" s="315"/>
      <c r="Q5" s="315"/>
      <c r="R5" s="315"/>
      <c r="S5" s="315"/>
      <c r="T5" s="315"/>
      <c r="U5" s="315"/>
      <c r="V5" s="27" t="s">
        <v>104</v>
      </c>
      <c r="W5" s="25"/>
    </row>
    <row r="6" spans="1:23" ht="15.75">
      <c r="A6" s="26"/>
      <c r="B6" s="5"/>
      <c r="C6" s="55"/>
      <c r="D6" s="56"/>
      <c r="E6" s="57"/>
      <c r="F6" s="57" t="s">
        <v>132</v>
      </c>
      <c r="G6" s="57" t="s">
        <v>133</v>
      </c>
      <c r="H6" s="57" t="s">
        <v>134</v>
      </c>
      <c r="I6" s="57" t="s">
        <v>135</v>
      </c>
      <c r="J6" s="57" t="s">
        <v>136</v>
      </c>
      <c r="K6" s="57" t="s">
        <v>137</v>
      </c>
      <c r="L6" s="57" t="s">
        <v>138</v>
      </c>
      <c r="M6" s="57" t="s">
        <v>139</v>
      </c>
      <c r="N6" s="57" t="s">
        <v>132</v>
      </c>
      <c r="O6" s="57" t="s">
        <v>133</v>
      </c>
      <c r="P6" s="57" t="s">
        <v>134</v>
      </c>
      <c r="Q6" s="57" t="s">
        <v>135</v>
      </c>
      <c r="R6" s="57" t="s">
        <v>136</v>
      </c>
      <c r="S6" s="57" t="s">
        <v>137</v>
      </c>
      <c r="T6" s="57" t="s">
        <v>138</v>
      </c>
      <c r="U6" s="57" t="s">
        <v>139</v>
      </c>
      <c r="V6" s="57"/>
      <c r="W6" s="25"/>
    </row>
    <row r="7" spans="1:23" ht="21.75" customHeight="1">
      <c r="A7" s="26"/>
      <c r="B7" s="5"/>
      <c r="C7" s="32">
        <v>1</v>
      </c>
      <c r="D7" s="33" t="s">
        <v>266</v>
      </c>
      <c r="E7" s="22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49">
        <v>100</v>
      </c>
      <c r="O7" s="49">
        <v>100</v>
      </c>
      <c r="P7" s="49">
        <v>100</v>
      </c>
      <c r="Q7" s="49">
        <v>100</v>
      </c>
      <c r="R7" s="49">
        <v>100</v>
      </c>
      <c r="S7" s="49">
        <v>100</v>
      </c>
      <c r="T7" s="49">
        <v>100</v>
      </c>
      <c r="U7" s="49">
        <v>100</v>
      </c>
      <c r="V7" s="34">
        <f aca="true" t="shared" si="0" ref="V7:V15">(E7*F7*N7)+(E7*G7*O7)+(E7*H7*P7)+(E7*I7*Q7)+(E7*J7*R7)+(E7*K7*S7)+(E7*L7*T7)+(E7*M7*U7)</f>
        <v>0</v>
      </c>
      <c r="W7" s="25"/>
    </row>
    <row r="8" spans="1:23" ht="21.75" customHeight="1">
      <c r="A8" s="26"/>
      <c r="B8" s="5"/>
      <c r="C8" s="32">
        <f aca="true" t="shared" si="1" ref="C8:C15">C7+1</f>
        <v>2</v>
      </c>
      <c r="D8" s="33" t="s">
        <v>267</v>
      </c>
      <c r="E8" s="22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49">
        <v>615</v>
      </c>
      <c r="O8" s="49">
        <v>615</v>
      </c>
      <c r="P8" s="49">
        <v>615</v>
      </c>
      <c r="Q8" s="49">
        <v>615</v>
      </c>
      <c r="R8" s="49">
        <v>615</v>
      </c>
      <c r="S8" s="49">
        <v>615</v>
      </c>
      <c r="T8" s="49">
        <v>615</v>
      </c>
      <c r="U8" s="49">
        <v>615</v>
      </c>
      <c r="V8" s="34">
        <f t="shared" si="0"/>
        <v>0</v>
      </c>
      <c r="W8" s="25"/>
    </row>
    <row r="9" spans="1:23" ht="21.75" customHeight="1">
      <c r="A9" s="26"/>
      <c r="B9" s="5"/>
      <c r="C9" s="32">
        <f t="shared" si="1"/>
        <v>3</v>
      </c>
      <c r="D9" s="33" t="s">
        <v>268</v>
      </c>
      <c r="E9" s="22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49">
        <v>375</v>
      </c>
      <c r="O9" s="49">
        <v>375</v>
      </c>
      <c r="P9" s="49">
        <v>375</v>
      </c>
      <c r="Q9" s="49">
        <v>375</v>
      </c>
      <c r="R9" s="49">
        <v>375</v>
      </c>
      <c r="S9" s="49">
        <v>375</v>
      </c>
      <c r="T9" s="49">
        <v>375</v>
      </c>
      <c r="U9" s="49">
        <v>375</v>
      </c>
      <c r="V9" s="34">
        <f t="shared" si="0"/>
        <v>0</v>
      </c>
      <c r="W9" s="25"/>
    </row>
    <row r="10" spans="1:23" ht="21.75" customHeight="1">
      <c r="A10" s="26"/>
      <c r="B10" s="5"/>
      <c r="C10" s="32">
        <f t="shared" si="1"/>
        <v>4</v>
      </c>
      <c r="D10" s="33" t="s">
        <v>269</v>
      </c>
      <c r="E10" s="22">
        <v>0</v>
      </c>
      <c r="F10" s="53">
        <v>0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49">
        <v>472</v>
      </c>
      <c r="O10" s="49">
        <v>472</v>
      </c>
      <c r="P10" s="49">
        <v>472</v>
      </c>
      <c r="Q10" s="49">
        <v>472</v>
      </c>
      <c r="R10" s="49">
        <v>472</v>
      </c>
      <c r="S10" s="49">
        <v>472</v>
      </c>
      <c r="T10" s="49">
        <v>472</v>
      </c>
      <c r="U10" s="49">
        <v>472</v>
      </c>
      <c r="V10" s="34">
        <f t="shared" si="0"/>
        <v>0</v>
      </c>
      <c r="W10" s="25"/>
    </row>
    <row r="11" spans="1:23" ht="21.75" customHeight="1">
      <c r="A11" s="26"/>
      <c r="B11" s="5"/>
      <c r="C11" s="32">
        <f t="shared" si="1"/>
        <v>5</v>
      </c>
      <c r="D11" s="33" t="s">
        <v>270</v>
      </c>
      <c r="E11" s="22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49">
        <v>948</v>
      </c>
      <c r="O11" s="49">
        <v>948</v>
      </c>
      <c r="P11" s="49">
        <v>948</v>
      </c>
      <c r="Q11" s="49">
        <v>948</v>
      </c>
      <c r="R11" s="49">
        <v>948</v>
      </c>
      <c r="S11" s="49">
        <v>948</v>
      </c>
      <c r="T11" s="49">
        <v>948</v>
      </c>
      <c r="U11" s="49">
        <v>948</v>
      </c>
      <c r="V11" s="34">
        <f t="shared" si="0"/>
        <v>0</v>
      </c>
      <c r="W11" s="25"/>
    </row>
    <row r="12" spans="1:23" ht="21.75" customHeight="1">
      <c r="A12" s="26"/>
      <c r="B12" s="5"/>
      <c r="C12" s="32">
        <f t="shared" si="1"/>
        <v>6</v>
      </c>
      <c r="D12" s="33" t="s">
        <v>271</v>
      </c>
      <c r="E12" s="22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49">
        <v>1100</v>
      </c>
      <c r="O12" s="49">
        <v>1100</v>
      </c>
      <c r="P12" s="49">
        <v>1100</v>
      </c>
      <c r="Q12" s="49">
        <v>1100</v>
      </c>
      <c r="R12" s="49">
        <v>1100</v>
      </c>
      <c r="S12" s="49">
        <v>1100</v>
      </c>
      <c r="T12" s="49">
        <v>1100</v>
      </c>
      <c r="U12" s="49">
        <v>1100</v>
      </c>
      <c r="V12" s="34">
        <f t="shared" si="0"/>
        <v>0</v>
      </c>
      <c r="W12" s="25"/>
    </row>
    <row r="13" spans="1:23" ht="21.75" customHeight="1">
      <c r="A13" s="26"/>
      <c r="B13" s="5"/>
      <c r="C13" s="32">
        <f t="shared" si="1"/>
        <v>7</v>
      </c>
      <c r="D13" s="33" t="s">
        <v>272</v>
      </c>
      <c r="E13" s="22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49">
        <v>38</v>
      </c>
      <c r="O13" s="49">
        <v>38</v>
      </c>
      <c r="P13" s="49">
        <v>38</v>
      </c>
      <c r="Q13" s="49">
        <v>38</v>
      </c>
      <c r="R13" s="49">
        <v>38</v>
      </c>
      <c r="S13" s="49">
        <v>38</v>
      </c>
      <c r="T13" s="49">
        <v>38</v>
      </c>
      <c r="U13" s="49">
        <v>38</v>
      </c>
      <c r="V13" s="34">
        <f t="shared" si="0"/>
        <v>0</v>
      </c>
      <c r="W13" s="25"/>
    </row>
    <row r="14" spans="1:23" ht="21.75" customHeight="1">
      <c r="A14" s="26"/>
      <c r="B14" s="5"/>
      <c r="C14" s="32">
        <f t="shared" si="1"/>
        <v>8</v>
      </c>
      <c r="D14" s="33" t="s">
        <v>273</v>
      </c>
      <c r="E14" s="22">
        <v>0</v>
      </c>
      <c r="F14" s="53">
        <v>0</v>
      </c>
      <c r="G14" s="53">
        <v>0</v>
      </c>
      <c r="H14" s="53">
        <v>0</v>
      </c>
      <c r="I14" s="53">
        <v>0</v>
      </c>
      <c r="J14" s="53">
        <v>0</v>
      </c>
      <c r="K14" s="53">
        <v>0</v>
      </c>
      <c r="L14" s="53">
        <v>0</v>
      </c>
      <c r="M14" s="53">
        <v>0</v>
      </c>
      <c r="N14" s="49">
        <v>212</v>
      </c>
      <c r="O14" s="49">
        <v>212</v>
      </c>
      <c r="P14" s="49">
        <v>212</v>
      </c>
      <c r="Q14" s="49">
        <v>212</v>
      </c>
      <c r="R14" s="49">
        <v>212</v>
      </c>
      <c r="S14" s="49">
        <v>212</v>
      </c>
      <c r="T14" s="49">
        <v>212</v>
      </c>
      <c r="U14" s="49">
        <v>212</v>
      </c>
      <c r="V14" s="34">
        <f t="shared" si="0"/>
        <v>0</v>
      </c>
      <c r="W14" s="25"/>
    </row>
    <row r="15" spans="1:24" ht="21.75" customHeight="1">
      <c r="A15" s="26"/>
      <c r="B15" s="5"/>
      <c r="C15" s="32">
        <f t="shared" si="1"/>
        <v>9</v>
      </c>
      <c r="D15" s="33" t="s">
        <v>274</v>
      </c>
      <c r="E15" s="22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49">
        <v>667</v>
      </c>
      <c r="O15" s="49">
        <v>667</v>
      </c>
      <c r="P15" s="49">
        <v>667</v>
      </c>
      <c r="Q15" s="49">
        <v>667</v>
      </c>
      <c r="R15" s="49">
        <v>667</v>
      </c>
      <c r="S15" s="49">
        <v>667</v>
      </c>
      <c r="T15" s="49">
        <v>667</v>
      </c>
      <c r="U15" s="49">
        <v>667</v>
      </c>
      <c r="V15" s="34">
        <f t="shared" si="0"/>
        <v>0</v>
      </c>
      <c r="W15" s="25"/>
      <c r="X15" s="37"/>
    </row>
    <row r="16" spans="1:25" ht="21.75" customHeight="1">
      <c r="A16" s="26"/>
      <c r="B16" s="5"/>
      <c r="C16" s="305" t="s">
        <v>103</v>
      </c>
      <c r="D16" s="306"/>
      <c r="E16" s="32"/>
      <c r="F16" s="32"/>
      <c r="G16" s="51"/>
      <c r="H16" s="51"/>
      <c r="I16" s="51"/>
      <c r="J16" s="51"/>
      <c r="K16" s="51"/>
      <c r="L16" s="51"/>
      <c r="M16" s="51"/>
      <c r="N16" s="48"/>
      <c r="O16" s="48"/>
      <c r="P16" s="48"/>
      <c r="Q16" s="48"/>
      <c r="R16" s="48"/>
      <c r="S16" s="48"/>
      <c r="T16" s="48"/>
      <c r="U16" s="48"/>
      <c r="V16" s="50">
        <f>SUM(V7:V15)</f>
        <v>0</v>
      </c>
      <c r="W16" s="6"/>
      <c r="Y16" s="37"/>
    </row>
    <row r="17" spans="1:26" ht="15">
      <c r="A17" s="26"/>
      <c r="B17" s="5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6"/>
      <c r="Z17" s="40"/>
    </row>
    <row r="18" spans="1:43" s="45" customFormat="1" ht="15">
      <c r="A18" s="44"/>
      <c r="B18" s="15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8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</row>
  </sheetData>
  <sheetProtection password="CA08" sheet="1" objects="1" scenarios="1" selectLockedCells="1"/>
  <mergeCells count="5">
    <mergeCell ref="C3:V3"/>
    <mergeCell ref="C5:D5"/>
    <mergeCell ref="F5:M5"/>
    <mergeCell ref="N5:U5"/>
    <mergeCell ref="C16:D16"/>
  </mergeCells>
  <printOptions/>
  <pageMargins left="0.5511811023622047" right="0.5511811023622047" top="0.5511811023622047" bottom="0.7086614173228347" header="0.2362204724409449" footer="0.31496062992125984"/>
  <pageSetup fitToHeight="1" fitToWidth="1" horizontalDpi="600" verticalDpi="600" orientation="landscape" paperSize="9" scale="84" r:id="rId1"/>
  <colBreaks count="1" manualBreakCount="1">
    <brk id="2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BJ16"/>
  <sheetViews>
    <sheetView zoomScalePageLayoutView="0" workbookViewId="0" topLeftCell="B1">
      <selection activeCell="E7" sqref="E7"/>
    </sheetView>
  </sheetViews>
  <sheetFormatPr defaultColWidth="9.140625" defaultRowHeight="12.75"/>
  <cols>
    <col min="1" max="1" width="1.8515625" style="31" hidden="1" customWidth="1"/>
    <col min="2" max="2" width="2.8515625" style="4" customWidth="1"/>
    <col min="3" max="3" width="4.140625" style="4" customWidth="1"/>
    <col min="4" max="4" width="30.7109375" style="46" customWidth="1"/>
    <col min="5" max="13" width="8.7109375" style="46" customWidth="1"/>
    <col min="14" max="22" width="4.7109375" style="46" customWidth="1"/>
    <col min="23" max="40" width="5.7109375" style="46" customWidth="1"/>
    <col min="41" max="41" width="15.28125" style="46" customWidth="1"/>
    <col min="42" max="42" width="2.57421875" style="4" customWidth="1"/>
    <col min="43" max="43" width="15.140625" style="21" customWidth="1"/>
    <col min="44" max="44" width="18.421875" style="21" customWidth="1"/>
    <col min="45" max="62" width="9.140625" style="21" customWidth="1"/>
    <col min="63" max="16384" width="9.140625" style="31" customWidth="1"/>
  </cols>
  <sheetData>
    <row r="2" spans="2:42" s="21" customFormat="1" ht="12.75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</row>
    <row r="3" spans="1:62" s="4" customFormat="1" ht="40.5" customHeight="1">
      <c r="A3" s="24"/>
      <c r="B3" s="5"/>
      <c r="C3" s="302" t="s">
        <v>336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  <c r="AO3" s="303"/>
      <c r="AP3" s="25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</row>
    <row r="4" spans="1:62" s="4" customFormat="1" ht="12.75">
      <c r="A4" s="24"/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6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</row>
    <row r="5" spans="1:42" ht="94.5" customHeight="1">
      <c r="A5" s="26"/>
      <c r="B5" s="5"/>
      <c r="C5" s="317" t="s">
        <v>260</v>
      </c>
      <c r="D5" s="318"/>
      <c r="E5" s="314" t="s">
        <v>301</v>
      </c>
      <c r="F5" s="315"/>
      <c r="G5" s="315"/>
      <c r="H5" s="315"/>
      <c r="I5" s="315"/>
      <c r="J5" s="315"/>
      <c r="K5" s="315"/>
      <c r="L5" s="315"/>
      <c r="M5" s="316"/>
      <c r="N5" s="314" t="s">
        <v>258</v>
      </c>
      <c r="O5" s="315"/>
      <c r="P5" s="315"/>
      <c r="Q5" s="315"/>
      <c r="R5" s="315"/>
      <c r="S5" s="315"/>
      <c r="T5" s="315"/>
      <c r="U5" s="315"/>
      <c r="V5" s="316"/>
      <c r="W5" s="314" t="s">
        <v>259</v>
      </c>
      <c r="X5" s="315"/>
      <c r="Y5" s="315"/>
      <c r="Z5" s="315"/>
      <c r="AA5" s="315"/>
      <c r="AB5" s="315"/>
      <c r="AC5" s="315"/>
      <c r="AD5" s="315"/>
      <c r="AE5" s="316"/>
      <c r="AF5" s="314" t="s">
        <v>175</v>
      </c>
      <c r="AG5" s="315"/>
      <c r="AH5" s="315"/>
      <c r="AI5" s="315"/>
      <c r="AJ5" s="315"/>
      <c r="AK5" s="315"/>
      <c r="AL5" s="315"/>
      <c r="AM5" s="315"/>
      <c r="AN5" s="315"/>
      <c r="AO5" s="27" t="s">
        <v>104</v>
      </c>
      <c r="AP5" s="25"/>
    </row>
    <row r="6" spans="1:42" ht="15.75">
      <c r="A6" s="26"/>
      <c r="B6" s="5"/>
      <c r="C6" s="55"/>
      <c r="D6" s="56"/>
      <c r="E6" s="57" t="s">
        <v>249</v>
      </c>
      <c r="F6" s="57" t="s">
        <v>250</v>
      </c>
      <c r="G6" s="57" t="s">
        <v>251</v>
      </c>
      <c r="H6" s="57" t="s">
        <v>252</v>
      </c>
      <c r="I6" s="57" t="s">
        <v>253</v>
      </c>
      <c r="J6" s="57" t="s">
        <v>254</v>
      </c>
      <c r="K6" s="57" t="s">
        <v>255</v>
      </c>
      <c r="L6" s="57" t="s">
        <v>256</v>
      </c>
      <c r="M6" s="58" t="s">
        <v>257</v>
      </c>
      <c r="N6" s="57" t="s">
        <v>249</v>
      </c>
      <c r="O6" s="57" t="s">
        <v>250</v>
      </c>
      <c r="P6" s="57" t="s">
        <v>251</v>
      </c>
      <c r="Q6" s="57" t="s">
        <v>252</v>
      </c>
      <c r="R6" s="57" t="s">
        <v>253</v>
      </c>
      <c r="S6" s="57" t="s">
        <v>254</v>
      </c>
      <c r="T6" s="57" t="s">
        <v>255</v>
      </c>
      <c r="U6" s="57" t="s">
        <v>256</v>
      </c>
      <c r="V6" s="58" t="s">
        <v>257</v>
      </c>
      <c r="W6" s="57" t="s">
        <v>249</v>
      </c>
      <c r="X6" s="57" t="s">
        <v>250</v>
      </c>
      <c r="Y6" s="57" t="s">
        <v>251</v>
      </c>
      <c r="Z6" s="57" t="s">
        <v>252</v>
      </c>
      <c r="AA6" s="57" t="s">
        <v>253</v>
      </c>
      <c r="AB6" s="57" t="s">
        <v>254</v>
      </c>
      <c r="AC6" s="57" t="s">
        <v>255</v>
      </c>
      <c r="AD6" s="57" t="s">
        <v>256</v>
      </c>
      <c r="AE6" s="58" t="s">
        <v>257</v>
      </c>
      <c r="AF6" s="57" t="s">
        <v>249</v>
      </c>
      <c r="AG6" s="57" t="s">
        <v>250</v>
      </c>
      <c r="AH6" s="57" t="s">
        <v>251</v>
      </c>
      <c r="AI6" s="57" t="s">
        <v>252</v>
      </c>
      <c r="AJ6" s="57" t="s">
        <v>253</v>
      </c>
      <c r="AK6" s="57" t="s">
        <v>254</v>
      </c>
      <c r="AL6" s="57" t="s">
        <v>255</v>
      </c>
      <c r="AM6" s="57" t="s">
        <v>256</v>
      </c>
      <c r="AN6" s="57" t="s">
        <v>257</v>
      </c>
      <c r="AO6" s="57"/>
      <c r="AP6" s="25"/>
    </row>
    <row r="7" spans="1:42" ht="21.75" customHeight="1">
      <c r="A7" s="26"/>
      <c r="B7" s="5"/>
      <c r="C7" s="32">
        <v>1</v>
      </c>
      <c r="D7" s="33" t="s">
        <v>246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5" t="s">
        <v>74</v>
      </c>
      <c r="O7" s="225" t="s">
        <v>74</v>
      </c>
      <c r="P7" s="225" t="s">
        <v>74</v>
      </c>
      <c r="Q7" s="225" t="s">
        <v>74</v>
      </c>
      <c r="R7" s="225" t="s">
        <v>74</v>
      </c>
      <c r="S7" s="225" t="s">
        <v>74</v>
      </c>
      <c r="T7" s="225" t="s">
        <v>74</v>
      </c>
      <c r="U7" s="225" t="s">
        <v>74</v>
      </c>
      <c r="V7" s="225" t="s">
        <v>74</v>
      </c>
      <c r="W7" s="53">
        <v>0</v>
      </c>
      <c r="X7" s="53">
        <v>0</v>
      </c>
      <c r="Y7" s="53">
        <v>0</v>
      </c>
      <c r="Z7" s="53">
        <v>0</v>
      </c>
      <c r="AA7" s="53">
        <v>0</v>
      </c>
      <c r="AB7" s="53">
        <v>0</v>
      </c>
      <c r="AC7" s="53">
        <v>0</v>
      </c>
      <c r="AD7" s="53">
        <v>0</v>
      </c>
      <c r="AE7" s="53">
        <v>0</v>
      </c>
      <c r="AF7" s="225" t="s">
        <v>74</v>
      </c>
      <c r="AG7" s="225" t="s">
        <v>74</v>
      </c>
      <c r="AH7" s="225" t="s">
        <v>74</v>
      </c>
      <c r="AI7" s="225" t="s">
        <v>74</v>
      </c>
      <c r="AJ7" s="225" t="s">
        <v>74</v>
      </c>
      <c r="AK7" s="225" t="s">
        <v>74</v>
      </c>
      <c r="AL7" s="225" t="s">
        <v>74</v>
      </c>
      <c r="AM7" s="225" t="s">
        <v>74</v>
      </c>
      <c r="AN7" s="225" t="s">
        <v>74</v>
      </c>
      <c r="AO7" s="71" t="e">
        <f>((AF12*N12)/W12*W7*E7)+((AG12*O12)/X12*X7*F7)+((AH12*P12)/Y12*Y7*G7)+((AI12*Q12)/Z12*Z7*H7)+((AJ12*R12)/AA12*AA7*I7)+((AK12*S12)/AB12*AB7*J7)+((AL12*T12)/AC12*AC7*K7)+((AM12*U12)/AD12*AD7*L7)+((AN12*V12)/AE12*AE7*M7)</f>
        <v>#DIV/0!</v>
      </c>
      <c r="AP7" s="25"/>
    </row>
    <row r="8" spans="1:42" ht="21.75" customHeight="1">
      <c r="A8" s="26"/>
      <c r="B8" s="5"/>
      <c r="C8" s="32">
        <f>C7+1</f>
        <v>2</v>
      </c>
      <c r="D8" s="33" t="s">
        <v>247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5" t="s">
        <v>74</v>
      </c>
      <c r="O8" s="225" t="s">
        <v>74</v>
      </c>
      <c r="P8" s="225" t="s">
        <v>74</v>
      </c>
      <c r="Q8" s="225" t="s">
        <v>74</v>
      </c>
      <c r="R8" s="225" t="s">
        <v>74</v>
      </c>
      <c r="S8" s="225" t="s">
        <v>74</v>
      </c>
      <c r="T8" s="225" t="s">
        <v>74</v>
      </c>
      <c r="U8" s="225" t="s">
        <v>74</v>
      </c>
      <c r="V8" s="225" t="s">
        <v>74</v>
      </c>
      <c r="W8" s="53">
        <v>0</v>
      </c>
      <c r="X8" s="53">
        <v>0</v>
      </c>
      <c r="Y8" s="53">
        <v>0</v>
      </c>
      <c r="Z8" s="53">
        <v>0</v>
      </c>
      <c r="AA8" s="53">
        <v>0</v>
      </c>
      <c r="AB8" s="53">
        <v>0</v>
      </c>
      <c r="AC8" s="53">
        <v>0</v>
      </c>
      <c r="AD8" s="53">
        <v>0</v>
      </c>
      <c r="AE8" s="53">
        <v>0</v>
      </c>
      <c r="AF8" s="225" t="s">
        <v>74</v>
      </c>
      <c r="AG8" s="225" t="s">
        <v>74</v>
      </c>
      <c r="AH8" s="225" t="s">
        <v>74</v>
      </c>
      <c r="AI8" s="225" t="s">
        <v>74</v>
      </c>
      <c r="AJ8" s="225" t="s">
        <v>74</v>
      </c>
      <c r="AK8" s="225" t="s">
        <v>74</v>
      </c>
      <c r="AL8" s="225" t="s">
        <v>74</v>
      </c>
      <c r="AM8" s="225" t="s">
        <v>74</v>
      </c>
      <c r="AN8" s="225" t="s">
        <v>74</v>
      </c>
      <c r="AO8" s="71" t="e">
        <f>((AF12*N12)/W12*W8*E8)+((AG12*O12)/X12*X8*F8)+((AH12*P12)/Y12*Y8*G8)+((AI12*Q12)/Z12*Z8*H8)+((AJ12*R12)/AA12*AA8*I8)+((AK12*S12)/AB12*AB8*J8)+((AL12*T12)/AC12*AC8*K8)+((AM12*U12)/AD12*AD8*L8)+((AN12*V12)/AE12*AE8*M8)</f>
        <v>#DIV/0!</v>
      </c>
      <c r="AP8" s="25"/>
    </row>
    <row r="9" spans="1:42" ht="30" customHeight="1">
      <c r="A9" s="26"/>
      <c r="B9" s="5"/>
      <c r="C9" s="32">
        <f>C8+1</f>
        <v>3</v>
      </c>
      <c r="D9" s="33" t="s">
        <v>261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5" t="s">
        <v>74</v>
      </c>
      <c r="O9" s="225" t="s">
        <v>74</v>
      </c>
      <c r="P9" s="225" t="s">
        <v>74</v>
      </c>
      <c r="Q9" s="225" t="s">
        <v>74</v>
      </c>
      <c r="R9" s="225" t="s">
        <v>74</v>
      </c>
      <c r="S9" s="225" t="s">
        <v>74</v>
      </c>
      <c r="T9" s="225" t="s">
        <v>74</v>
      </c>
      <c r="U9" s="225" t="s">
        <v>74</v>
      </c>
      <c r="V9" s="225" t="s">
        <v>74</v>
      </c>
      <c r="W9" s="53">
        <v>0</v>
      </c>
      <c r="X9" s="53">
        <v>0</v>
      </c>
      <c r="Y9" s="53">
        <v>0</v>
      </c>
      <c r="Z9" s="53">
        <v>0</v>
      </c>
      <c r="AA9" s="53">
        <v>0</v>
      </c>
      <c r="AB9" s="53">
        <v>0</v>
      </c>
      <c r="AC9" s="53">
        <v>0</v>
      </c>
      <c r="AD9" s="53">
        <v>0</v>
      </c>
      <c r="AE9" s="53">
        <v>0</v>
      </c>
      <c r="AF9" s="225" t="s">
        <v>74</v>
      </c>
      <c r="AG9" s="225" t="s">
        <v>74</v>
      </c>
      <c r="AH9" s="225" t="s">
        <v>74</v>
      </c>
      <c r="AI9" s="225" t="s">
        <v>74</v>
      </c>
      <c r="AJ9" s="225" t="s">
        <v>74</v>
      </c>
      <c r="AK9" s="225" t="s">
        <v>74</v>
      </c>
      <c r="AL9" s="225" t="s">
        <v>74</v>
      </c>
      <c r="AM9" s="225" t="s">
        <v>74</v>
      </c>
      <c r="AN9" s="225" t="s">
        <v>74</v>
      </c>
      <c r="AO9" s="71" t="e">
        <f>((AF12*N12)/W12*W9*E9)+((AG12*O12)/X12*X9*F9)+((AH12*P12)/Y12*Y9*G9)+((AI12*Q12)/Z12*Z9*H9)+((AJ12*R12)/AA12*AA9*I9)+((AK12*S12)/AB12*AB9*J9)+((AL12*T12)/AC12*AC9*K9)+((AM12*U12)/AD12*AD9*L9)+((AN12*V12)/AE12*AE9*M9)</f>
        <v>#DIV/0!</v>
      </c>
      <c r="AP9" s="25"/>
    </row>
    <row r="10" spans="1:42" ht="21.75" customHeight="1">
      <c r="A10" s="26"/>
      <c r="B10" s="5"/>
      <c r="C10" s="32">
        <f>C9+1</f>
        <v>4</v>
      </c>
      <c r="D10" s="33" t="s">
        <v>262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5" t="s">
        <v>74</v>
      </c>
      <c r="O10" s="225" t="s">
        <v>74</v>
      </c>
      <c r="P10" s="225" t="s">
        <v>74</v>
      </c>
      <c r="Q10" s="225" t="s">
        <v>74</v>
      </c>
      <c r="R10" s="225" t="s">
        <v>74</v>
      </c>
      <c r="S10" s="225" t="s">
        <v>74</v>
      </c>
      <c r="T10" s="225" t="s">
        <v>74</v>
      </c>
      <c r="U10" s="225" t="s">
        <v>74</v>
      </c>
      <c r="V10" s="225" t="s">
        <v>74</v>
      </c>
      <c r="W10" s="53">
        <v>0</v>
      </c>
      <c r="X10" s="53">
        <v>0</v>
      </c>
      <c r="Y10" s="53">
        <v>0</v>
      </c>
      <c r="Z10" s="53">
        <v>0</v>
      </c>
      <c r="AA10" s="53">
        <v>0</v>
      </c>
      <c r="AB10" s="53">
        <v>0</v>
      </c>
      <c r="AC10" s="53">
        <v>0</v>
      </c>
      <c r="AD10" s="53">
        <v>0</v>
      </c>
      <c r="AE10" s="53">
        <v>0</v>
      </c>
      <c r="AF10" s="225" t="s">
        <v>74</v>
      </c>
      <c r="AG10" s="225" t="s">
        <v>74</v>
      </c>
      <c r="AH10" s="225" t="s">
        <v>74</v>
      </c>
      <c r="AI10" s="225" t="s">
        <v>74</v>
      </c>
      <c r="AJ10" s="225" t="s">
        <v>74</v>
      </c>
      <c r="AK10" s="225" t="s">
        <v>74</v>
      </c>
      <c r="AL10" s="225" t="s">
        <v>74</v>
      </c>
      <c r="AM10" s="225" t="s">
        <v>74</v>
      </c>
      <c r="AN10" s="225" t="s">
        <v>74</v>
      </c>
      <c r="AO10" s="71" t="e">
        <f>((AF12*N12)/W12*W10*E10)+((AG12*O12)/X12*X10*F10)+((AH12*P12)/Y12*Y10*G10)+((AI12*Q12)/Z12*Z10*H10)+((AJ12*R12)/AA12*AA10*I10)+((AK12*S12)/AB12*AB10*J10)+((AL12*T12)/AC12*AC10*K10)+((AM12*U12)/AD12*AD10*L10)+((AN12*V12)/AE12*AE10*M10)</f>
        <v>#DIV/0!</v>
      </c>
      <c r="AP10" s="25"/>
    </row>
    <row r="11" spans="1:42" ht="21.75" customHeight="1">
      <c r="A11" s="26"/>
      <c r="B11" s="5"/>
      <c r="C11" s="32">
        <f>C10+1</f>
        <v>5</v>
      </c>
      <c r="D11" s="33" t="s">
        <v>263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5" t="s">
        <v>74</v>
      </c>
      <c r="O11" s="225" t="s">
        <v>74</v>
      </c>
      <c r="P11" s="225" t="s">
        <v>74</v>
      </c>
      <c r="Q11" s="225" t="s">
        <v>74</v>
      </c>
      <c r="R11" s="225" t="s">
        <v>74</v>
      </c>
      <c r="S11" s="225" t="s">
        <v>74</v>
      </c>
      <c r="T11" s="225" t="s">
        <v>74</v>
      </c>
      <c r="U11" s="225" t="s">
        <v>74</v>
      </c>
      <c r="V11" s="225" t="s">
        <v>74</v>
      </c>
      <c r="W11" s="53">
        <v>0</v>
      </c>
      <c r="X11" s="53">
        <v>0</v>
      </c>
      <c r="Y11" s="53">
        <v>0</v>
      </c>
      <c r="Z11" s="53">
        <v>0</v>
      </c>
      <c r="AA11" s="53">
        <v>0</v>
      </c>
      <c r="AB11" s="53">
        <v>0</v>
      </c>
      <c r="AC11" s="53">
        <v>0</v>
      </c>
      <c r="AD11" s="53">
        <v>0</v>
      </c>
      <c r="AE11" s="53">
        <v>0</v>
      </c>
      <c r="AF11" s="225" t="s">
        <v>74</v>
      </c>
      <c r="AG11" s="225" t="s">
        <v>74</v>
      </c>
      <c r="AH11" s="225" t="s">
        <v>74</v>
      </c>
      <c r="AI11" s="225" t="s">
        <v>74</v>
      </c>
      <c r="AJ11" s="225" t="s">
        <v>74</v>
      </c>
      <c r="AK11" s="225" t="s">
        <v>74</v>
      </c>
      <c r="AL11" s="225" t="s">
        <v>74</v>
      </c>
      <c r="AM11" s="225" t="s">
        <v>74</v>
      </c>
      <c r="AN11" s="225" t="s">
        <v>74</v>
      </c>
      <c r="AO11" s="71" t="e">
        <f>((AF12*N12)/W12*W11*E11)+((AG12*O12)/X12*X11*F11)+((AH12*P12)/Y12*Y11*G11)+((AI12*Q12)/Z12*Z11*H11)+((AJ12*R12)/AA12*AA11*I11)+((AK12*S12)/AB12*AB11*J11)+((AL12*T12)/AC12*AC11*K11)+((AM12*U12)/AD12*AD11*L11)+((AN12*V12)/AE12*AE11*M11)</f>
        <v>#DIV/0!</v>
      </c>
      <c r="AP11" s="25"/>
    </row>
    <row r="12" spans="1:42" ht="33" customHeight="1">
      <c r="A12" s="26"/>
      <c r="B12" s="5"/>
      <c r="C12" s="63">
        <f>C11+1</f>
        <v>6</v>
      </c>
      <c r="D12" s="59" t="s">
        <v>248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49">
        <v>2000</v>
      </c>
      <c r="AG12" s="49">
        <v>2000</v>
      </c>
      <c r="AH12" s="49">
        <v>2000</v>
      </c>
      <c r="AI12" s="49">
        <v>2000</v>
      </c>
      <c r="AJ12" s="49">
        <v>2000</v>
      </c>
      <c r="AK12" s="49">
        <v>2000</v>
      </c>
      <c r="AL12" s="49">
        <v>2000</v>
      </c>
      <c r="AM12" s="49">
        <v>2000</v>
      </c>
      <c r="AN12" s="49">
        <v>2000</v>
      </c>
      <c r="AO12" s="34">
        <f>(AF12*N12*E12)+(AG12*O12*F12)+(AH12*P12*G12)+(AI12*Q12*H12)+(AJ12*R12*I12)+(AK12*S12*J12)+(AL12*T12*K12)+(AM12*U12*L12)+(AN12*V12*M12)</f>
        <v>0</v>
      </c>
      <c r="AP12" s="25"/>
    </row>
    <row r="13" spans="1:44" ht="32.25" customHeight="1">
      <c r="A13" s="26"/>
      <c r="B13" s="5"/>
      <c r="C13" s="319" t="s">
        <v>264</v>
      </c>
      <c r="D13" s="320"/>
      <c r="E13" s="32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60"/>
      <c r="W13" s="62">
        <f>SUM(W7:W12)</f>
        <v>0</v>
      </c>
      <c r="X13" s="62">
        <f aca="true" t="shared" si="0" ref="X13:AE13">SUM(X7:X12)</f>
        <v>0</v>
      </c>
      <c r="Y13" s="62">
        <f t="shared" si="0"/>
        <v>0</v>
      </c>
      <c r="Z13" s="62">
        <f t="shared" si="0"/>
        <v>0</v>
      </c>
      <c r="AA13" s="62">
        <f t="shared" si="0"/>
        <v>0</v>
      </c>
      <c r="AB13" s="62">
        <f t="shared" si="0"/>
        <v>0</v>
      </c>
      <c r="AC13" s="62">
        <f t="shared" si="0"/>
        <v>0</v>
      </c>
      <c r="AD13" s="62">
        <f t="shared" si="0"/>
        <v>0</v>
      </c>
      <c r="AE13" s="62">
        <f t="shared" si="0"/>
        <v>0</v>
      </c>
      <c r="AF13" s="72"/>
      <c r="AG13" s="61"/>
      <c r="AH13" s="61"/>
      <c r="AI13" s="61"/>
      <c r="AJ13" s="61"/>
      <c r="AK13" s="61"/>
      <c r="AL13" s="61"/>
      <c r="AM13" s="61"/>
      <c r="AN13" s="48"/>
      <c r="AO13" s="66"/>
      <c r="AP13" s="6"/>
      <c r="AR13" s="37"/>
    </row>
    <row r="14" spans="1:44" ht="21.75" customHeight="1">
      <c r="A14" s="26"/>
      <c r="B14" s="5"/>
      <c r="C14" s="305" t="s">
        <v>103</v>
      </c>
      <c r="D14" s="307"/>
      <c r="E14" s="69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64"/>
      <c r="X14" s="64"/>
      <c r="Y14" s="64"/>
      <c r="Z14" s="64"/>
      <c r="AA14" s="64"/>
      <c r="AB14" s="64"/>
      <c r="AC14" s="64"/>
      <c r="AD14" s="64"/>
      <c r="AE14" s="64"/>
      <c r="AF14" s="67"/>
      <c r="AG14" s="67"/>
      <c r="AH14" s="67"/>
      <c r="AI14" s="67"/>
      <c r="AJ14" s="67"/>
      <c r="AK14" s="67"/>
      <c r="AL14" s="67"/>
      <c r="AM14" s="67"/>
      <c r="AN14" s="68"/>
      <c r="AO14" s="65" t="e">
        <f>SUM(AO7:AO12)</f>
        <v>#DIV/0!</v>
      </c>
      <c r="AP14" s="6"/>
      <c r="AR14" s="37"/>
    </row>
    <row r="15" spans="1:45" ht="15">
      <c r="A15" s="26"/>
      <c r="B15" s="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6"/>
      <c r="AS15" s="40"/>
    </row>
    <row r="16" spans="1:62" s="45" customFormat="1" ht="15">
      <c r="A16" s="44"/>
      <c r="B16" s="15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8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</row>
  </sheetData>
  <sheetProtection password="CA08" sheet="1" selectLockedCells="1"/>
  <mergeCells count="8">
    <mergeCell ref="C3:AO3"/>
    <mergeCell ref="C5:D5"/>
    <mergeCell ref="C14:D14"/>
    <mergeCell ref="W5:AE5"/>
    <mergeCell ref="AF5:AN5"/>
    <mergeCell ref="E5:M5"/>
    <mergeCell ref="N5:V5"/>
    <mergeCell ref="C13:D13"/>
  </mergeCells>
  <printOptions/>
  <pageMargins left="0.5511811023622047" right="0.5511811023622047" top="0.5511811023622047" bottom="0.7086614173228347" header="0.2362204724409449" footer="0.31496062992125984"/>
  <pageSetup fitToHeight="1" fitToWidth="1" horizontalDpi="600" verticalDpi="600" orientation="landscape" paperSize="9" scale="49" r:id="rId1"/>
  <colBreaks count="1" manualBreakCount="1">
    <brk id="4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</sheetPr>
  <dimension ref="B2:S43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1.8515625" style="4" customWidth="1"/>
    <col min="2" max="2" width="2.8515625" style="4" customWidth="1"/>
    <col min="3" max="3" width="23.7109375" style="4" customWidth="1"/>
    <col min="4" max="4" width="9.7109375" style="4" customWidth="1"/>
    <col min="5" max="5" width="10.57421875" style="4" customWidth="1"/>
    <col min="6" max="6" width="9.7109375" style="4" customWidth="1"/>
    <col min="7" max="7" width="10.140625" style="4" customWidth="1"/>
    <col min="8" max="8" width="9.7109375" style="4" customWidth="1"/>
    <col min="9" max="9" width="10.28125" style="4" customWidth="1"/>
    <col min="10" max="10" width="9.7109375" style="4" customWidth="1"/>
    <col min="11" max="11" width="9.8515625" style="4" customWidth="1"/>
    <col min="12" max="12" width="9.7109375" style="4" customWidth="1"/>
    <col min="13" max="13" width="10.28125" style="4" customWidth="1"/>
    <col min="14" max="14" width="9.7109375" style="4" customWidth="1"/>
    <col min="15" max="15" width="10.421875" style="4" customWidth="1"/>
    <col min="16" max="16" width="3.00390625" style="4" customWidth="1"/>
    <col min="17" max="16384" width="9.140625" style="4" customWidth="1"/>
  </cols>
  <sheetData>
    <row r="2" spans="2:16" ht="16.5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2:16" ht="18.75">
      <c r="B3" s="5"/>
      <c r="C3" s="302" t="s">
        <v>1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4"/>
      <c r="P3" s="6"/>
    </row>
    <row r="4" spans="2:16" ht="14.25" customHeight="1">
      <c r="B4" s="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6"/>
    </row>
    <row r="5" spans="2:16" ht="60" customHeight="1">
      <c r="B5" s="5"/>
      <c r="C5" s="321" t="s">
        <v>26</v>
      </c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6"/>
    </row>
    <row r="6" spans="2:16" ht="19.5" customHeight="1" thickBot="1">
      <c r="B6" s="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6"/>
    </row>
    <row r="7" spans="2:16" ht="59.25" customHeight="1" thickBot="1">
      <c r="B7" s="5"/>
      <c r="C7" s="9" t="s">
        <v>27</v>
      </c>
      <c r="D7" s="10" t="s">
        <v>2</v>
      </c>
      <c r="E7" s="11" t="s">
        <v>3</v>
      </c>
      <c r="F7" s="10" t="s">
        <v>4</v>
      </c>
      <c r="G7" s="10" t="s">
        <v>5</v>
      </c>
      <c r="H7" s="10" t="s">
        <v>6</v>
      </c>
      <c r="I7" s="10" t="s">
        <v>7</v>
      </c>
      <c r="J7" s="10" t="s">
        <v>8</v>
      </c>
      <c r="K7" s="10" t="s">
        <v>9</v>
      </c>
      <c r="L7" s="10" t="s">
        <v>10</v>
      </c>
      <c r="M7" s="10" t="s">
        <v>11</v>
      </c>
      <c r="N7" s="10" t="s">
        <v>12</v>
      </c>
      <c r="O7" s="12" t="s">
        <v>13</v>
      </c>
      <c r="P7" s="6"/>
    </row>
    <row r="8" spans="2:16" ht="18.75" customHeight="1" thickBot="1">
      <c r="B8" s="5"/>
      <c r="C8" s="13" t="s">
        <v>14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6"/>
    </row>
    <row r="9" spans="2:16" ht="18.75" customHeight="1" thickBot="1">
      <c r="B9" s="5"/>
      <c r="C9" s="13" t="s">
        <v>15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6"/>
    </row>
    <row r="10" spans="2:16" ht="18.75" customHeight="1" thickBot="1">
      <c r="B10" s="5"/>
      <c r="C10" s="13" t="s">
        <v>16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6"/>
    </row>
    <row r="11" spans="2:16" ht="18.75" customHeight="1" thickBot="1">
      <c r="B11" s="5"/>
      <c r="C11" s="13" t="s">
        <v>17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6"/>
    </row>
    <row r="12" spans="2:16" ht="18.75" customHeight="1" thickBot="1">
      <c r="B12" s="5"/>
      <c r="C12" s="13" t="s">
        <v>18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6"/>
    </row>
    <row r="13" spans="2:16" ht="18.75" customHeight="1" thickBot="1">
      <c r="B13" s="5"/>
      <c r="C13" s="13" t="s">
        <v>19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6"/>
    </row>
    <row r="14" spans="2:16" ht="18.75" customHeight="1" thickBot="1">
      <c r="B14" s="5"/>
      <c r="C14" s="13" t="s">
        <v>20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6"/>
    </row>
    <row r="15" spans="2:16" ht="18.75" customHeight="1" thickBot="1">
      <c r="B15" s="5"/>
      <c r="C15" s="13" t="s">
        <v>21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6"/>
    </row>
    <row r="16" spans="2:16" ht="18.75" customHeight="1" thickBot="1">
      <c r="B16" s="5"/>
      <c r="C16" s="13" t="s">
        <v>22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6"/>
    </row>
    <row r="17" spans="2:16" ht="18.75" customHeight="1" thickBot="1">
      <c r="B17" s="5"/>
      <c r="C17" s="13" t="s">
        <v>23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6"/>
    </row>
    <row r="18" spans="2:16" ht="18.75" customHeight="1" thickBot="1">
      <c r="B18" s="5"/>
      <c r="C18" s="13" t="s">
        <v>24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6"/>
    </row>
    <row r="19" spans="2:16" ht="19.5" customHeight="1">
      <c r="B19" s="5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6"/>
    </row>
    <row r="20" spans="2:16" ht="19.5" customHeight="1">
      <c r="B20" s="5"/>
      <c r="C20" s="14" t="s">
        <v>25</v>
      </c>
      <c r="D20" s="23">
        <f>IF(SUM(COUNTIF(D8:O18,"&lt;=0.00"),(COUNTIF(D8:O18,"")))&gt;0,0,AVERAGE(D8:O18))</f>
        <v>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6"/>
    </row>
    <row r="21" spans="2:16" ht="17.25" customHeight="1">
      <c r="B21" s="15"/>
      <c r="C21" s="16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8"/>
    </row>
    <row r="22" spans="3:4" ht="12.75">
      <c r="C22" s="19"/>
      <c r="D22" s="20"/>
    </row>
    <row r="32" spans="6:19" ht="12.75"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6:19" ht="12.75"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</row>
    <row r="34" spans="6:19" ht="12.75"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6:19" ht="12.75"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6:19" ht="12.75"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6:19" ht="12.75"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6:19" ht="12.75"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6:19" ht="12.75"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6:19" ht="12.75"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6:19" ht="12.75"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</row>
    <row r="42" spans="6:19" ht="12.75"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</row>
    <row r="43" spans="6:19" ht="12.75"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</row>
  </sheetData>
  <sheetProtection password="CA08" sheet="1" objects="1" scenarios="1" selectLockedCells="1"/>
  <mergeCells count="2">
    <mergeCell ref="C3:O3"/>
    <mergeCell ref="C5:O5"/>
  </mergeCells>
  <printOptions/>
  <pageMargins left="0.4330708661417323" right="0.35433070866141736" top="0.7874015748031497" bottom="0.787401574803149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MEULEMAN Stijn (TAXUD)</dc:creator>
  <cp:keywords/>
  <dc:description/>
  <cp:lastModifiedBy>HOOGSTEYNS Lieve (TAXUD)</cp:lastModifiedBy>
  <cp:lastPrinted>2013-03-05T13:58:57Z</cp:lastPrinted>
  <dcterms:created xsi:type="dcterms:W3CDTF">1996-10-14T23:33:28Z</dcterms:created>
  <dcterms:modified xsi:type="dcterms:W3CDTF">2013-06-12T14:51:18Z</dcterms:modified>
  <cp:category/>
  <cp:version/>
  <cp:contentType/>
  <cp:contentStatus/>
</cp:coreProperties>
</file>