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2120" windowHeight="8220" activeTab="0"/>
  </bookViews>
  <sheets>
    <sheet name="Price List- Main Sheet" sheetId="1" r:id="rId1"/>
    <sheet name="Price List - Specifications WP" sheetId="2" r:id="rId2"/>
    <sheet name="Price List - Testing WP" sheetId="3" r:id="rId3"/>
    <sheet name="Price List - Pi Roles" sheetId="4" r:id="rId4"/>
    <sheet name="Price List - TAXUD Roles" sheetId="5" r:id="rId5"/>
  </sheets>
  <definedNames>
    <definedName name="_xlnm.Print_Titles" localSheetId="1">'Price List - Specifications WP'!$A:$B</definedName>
    <definedName name="Z_71A54EA9_57CB_408E_AC1F_68B89FF940F8_.wvu.Cols" localSheetId="0" hidden="1">'Price List- Main Sheet'!$H:$J</definedName>
    <definedName name="Z_71A54EA9_57CB_408E_AC1F_68B89FF940F8_.wvu.Rows" localSheetId="0" hidden="1">'Price List- Main Sheet'!#REF!</definedName>
    <definedName name="Z_91D5A381_B2AC_4778_9FC0_76A51BFC0389_.wvu.Cols" localSheetId="0" hidden="1">'Price List- Main Sheet'!$H:$J</definedName>
    <definedName name="Z_91D5A381_B2AC_4778_9FC0_76A51BFC0389_.wvu.Rows" localSheetId="0" hidden="1">'Price List- Main Sheet'!#REF!</definedName>
    <definedName name="Z_987353C6_5289_4032_8EA7_D4ED83825A5C_.wvu.Cols" localSheetId="0" hidden="1">'Price List- Main Sheet'!$H:$J</definedName>
    <definedName name="Z_987353C6_5289_4032_8EA7_D4ED83825A5C_.wvu.Rows" localSheetId="0" hidden="1">'Price List- Main Sheet'!#REF!</definedName>
  </definedNames>
  <calcPr fullCalcOnLoad="1"/>
</workbook>
</file>

<file path=xl/sharedStrings.xml><?xml version="1.0" encoding="utf-8"?>
<sst xmlns="http://schemas.openxmlformats.org/spreadsheetml/2006/main" count="703" uniqueCount="505">
  <si>
    <t>Quoted pricing rule</t>
  </si>
  <si>
    <t>Unit of Quotation</t>
  </si>
  <si>
    <t>WP.0.1</t>
  </si>
  <si>
    <t>€/FQP</t>
  </si>
  <si>
    <t>€/CQP</t>
  </si>
  <si>
    <t>Set up and maintain the office infrastructure</t>
  </si>
  <si>
    <t>€/month</t>
  </si>
  <si>
    <t>WP.1.3</t>
  </si>
  <si>
    <t>WP.3.2</t>
  </si>
  <si>
    <t>WP.4.1</t>
  </si>
  <si>
    <t>€/meeting</t>
  </si>
  <si>
    <t>WP.3.4</t>
  </si>
  <si>
    <t>Consultancy</t>
  </si>
  <si>
    <t>WP.0.3</t>
  </si>
  <si>
    <t>WP.0.5</t>
  </si>
  <si>
    <t>WP.0.6</t>
  </si>
  <si>
    <t>WP.0.7</t>
  </si>
  <si>
    <t>WP.0.8</t>
  </si>
  <si>
    <t>WP.0.A</t>
  </si>
  <si>
    <t>WP.4.7</t>
  </si>
  <si>
    <t>WP.1.6</t>
  </si>
  <si>
    <t>Internal QA and QC and Risk Analysis</t>
  </si>
  <si>
    <t>Maintain the planning of the Contractor's activities</t>
  </si>
  <si>
    <t>Fixed Price in €</t>
  </si>
  <si>
    <t>Work Package</t>
  </si>
  <si>
    <t>Deliverable Title</t>
  </si>
  <si>
    <t>Deliverable or service</t>
  </si>
  <si>
    <t>Quantity unit</t>
  </si>
  <si>
    <t>Estimated budget</t>
  </si>
  <si>
    <t>Total Budgetary Provision for Services and Deliverables</t>
  </si>
  <si>
    <t>Total TBP/IS: IT Services</t>
  </si>
  <si>
    <t>?</t>
  </si>
  <si>
    <t>CQP</t>
  </si>
  <si>
    <t>FQP</t>
  </si>
  <si>
    <t>€/page to be translated to one language</t>
  </si>
  <si>
    <t>Page</t>
  </si>
  <si>
    <t>WP.3.1.1</t>
  </si>
  <si>
    <t>WP.3.1.2</t>
  </si>
  <si>
    <t>WP.3.1.3</t>
  </si>
  <si>
    <t>WP.3.1.4</t>
  </si>
  <si>
    <t>Mission - Preparation of material</t>
  </si>
  <si>
    <t>€/mission</t>
  </si>
  <si>
    <t>mission</t>
  </si>
  <si>
    <t>SE-3.2-2</t>
  </si>
  <si>
    <t>Mission - Performance</t>
  </si>
  <si>
    <t>Mission - Agenda</t>
  </si>
  <si>
    <t>Mission - Briefing</t>
  </si>
  <si>
    <t xml:space="preserve">Mission - Report and evaluation </t>
  </si>
  <si>
    <t>Technical meetings with the Commission or other Contractors involved in the project or related projects - attendance</t>
  </si>
  <si>
    <t>Technical meetings - Minutes</t>
  </si>
  <si>
    <t>meeting</t>
  </si>
  <si>
    <t>€/500 pages reviewed</t>
  </si>
  <si>
    <t>500 pages</t>
  </si>
  <si>
    <t>€/500 review comments issued</t>
  </si>
  <si>
    <t>500 review comments</t>
  </si>
  <si>
    <t>month</t>
  </si>
  <si>
    <t>Total TBP/IS</t>
  </si>
  <si>
    <t>Total TBP/IS (excluding prices expressed in terms of %TBP/IS)</t>
  </si>
  <si>
    <t>Price in percentage of overall IS costs</t>
  </si>
  <si>
    <t>WP.0.4</t>
  </si>
  <si>
    <t>Co-operate with the Commission during quality and security audit</t>
  </si>
  <si>
    <t>Project Monthly Meetings - attendance</t>
  </si>
  <si>
    <t>WP.4.2.1</t>
  </si>
  <si>
    <t>TBP/T&amp;S: Provision for travel and subsistence</t>
  </si>
  <si>
    <t>Provision to cover travel costs not falling under WP.0.6, WP.4.2, WP.4.5</t>
  </si>
  <si>
    <t>Total Budget Provision</t>
  </si>
  <si>
    <t>% TBP/IS</t>
  </si>
  <si>
    <t>DLV-1.6-4</t>
  </si>
  <si>
    <t>FAT report related to SE-1.6-3</t>
  </si>
  <si>
    <t>SE-1.6-1</t>
  </si>
  <si>
    <t>FAT report related to SE-1.6-1</t>
  </si>
  <si>
    <t>DLV-1.6-2</t>
  </si>
  <si>
    <t>SE-1.6-3</t>
  </si>
  <si>
    <t>DLV-0.4-1</t>
  </si>
  <si>
    <t>DLV-0.4-2</t>
  </si>
  <si>
    <t>DLV-0.6-3</t>
  </si>
  <si>
    <t>DLV-0.8-1</t>
  </si>
  <si>
    <t>SE-1.3-1</t>
  </si>
  <si>
    <t>SE-5.3-1</t>
  </si>
  <si>
    <t>DLV-5.2-1</t>
  </si>
  <si>
    <t>DLV-5.1-1</t>
  </si>
  <si>
    <t>DLV-0.1-1</t>
  </si>
  <si>
    <t>DLV-0.1-2</t>
  </si>
  <si>
    <t>DLV-3.2-1</t>
  </si>
  <si>
    <t>DLV-3.2-3</t>
  </si>
  <si>
    <t>DLV-3.2-4</t>
  </si>
  <si>
    <t>DLV-3.2-5</t>
  </si>
  <si>
    <t>SE-4.1-1</t>
  </si>
  <si>
    <t>DLV-4.1-2</t>
  </si>
  <si>
    <t>DLV-3.4-1</t>
  </si>
  <si>
    <t>SE-0.6-1</t>
  </si>
  <si>
    <t>SE-0.6-2</t>
  </si>
  <si>
    <t>SE-4.2.1-1</t>
  </si>
  <si>
    <t>WP.5</t>
  </si>
  <si>
    <t>Unit Price</t>
  </si>
  <si>
    <t>Maintain FQP</t>
  </si>
  <si>
    <t>Maintain CQP</t>
  </si>
  <si>
    <t xml:space="preserve">Produce FQP </t>
  </si>
  <si>
    <t>DLV-0.7-1</t>
  </si>
  <si>
    <t>Hand over deliverables and services, to be specified in related SC, and provide support</t>
  </si>
  <si>
    <t>DLV-0.6-4</t>
  </si>
  <si>
    <t>DLV-0.6-5</t>
  </si>
  <si>
    <t>SE-0.A-1</t>
  </si>
  <si>
    <t>DLV-0.A-2</t>
  </si>
  <si>
    <t>SE-0.5.1/2/3/4-1</t>
  </si>
  <si>
    <t>DLV-0.5.1/2/3/4-2</t>
  </si>
  <si>
    <t>Translation from/to DE, EN, FR (combination is possible)</t>
  </si>
  <si>
    <t>N/A</t>
  </si>
  <si>
    <t>Training/workshop/demo - Agenda</t>
  </si>
  <si>
    <t>Training/workshop/demo - Briefing</t>
  </si>
  <si>
    <t>Training/workshop/demo - Minutes and evaluation</t>
  </si>
  <si>
    <t>Train/Wshp/
Demo</t>
  </si>
  <si>
    <t>WP.A</t>
  </si>
  <si>
    <t>Other services and deliverables in the scope of the contract, including evolutive maintenance of the Quality Assurance activities</t>
  </si>
  <si>
    <t>DLV-A
SE-A</t>
  </si>
  <si>
    <t>Quarterly CD-ROM with all deliverables from the past quarter</t>
  </si>
  <si>
    <t>DLV-2.1-1</t>
  </si>
  <si>
    <t>DLV-2.1-2</t>
  </si>
  <si>
    <t>Training/Workshop/Working Group/Demo - Attendance</t>
  </si>
  <si>
    <t>WP.7.7</t>
  </si>
  <si>
    <t>WP.6.0</t>
  </si>
  <si>
    <t>WP.4.5.1</t>
  </si>
  <si>
    <t>DLV-4.5.1-1</t>
  </si>
  <si>
    <t>WP.4.5.2</t>
  </si>
  <si>
    <t>WP.6.2</t>
  </si>
  <si>
    <t>DLV-7.7-1</t>
  </si>
  <si>
    <t>Monthly Progress Reports, which includes Monthly Service Reports</t>
  </si>
  <si>
    <t>WP.4.5.3</t>
  </si>
  <si>
    <t>SE-4.5.2-1</t>
  </si>
  <si>
    <t>DLV-2.2-1</t>
  </si>
  <si>
    <t>DLV-2.2-2</t>
  </si>
  <si>
    <t>Training/Workshop/Demo - Hosting facilities up to 90 persons</t>
  </si>
  <si>
    <t>WP.3.1.5</t>
  </si>
  <si>
    <t>DLV-3.1.5-1</t>
  </si>
  <si>
    <t>DLV-3.1.5-2</t>
  </si>
  <si>
    <t>DLV-3.1.5-3</t>
  </si>
  <si>
    <t>Training/workshop/demo - Performance</t>
  </si>
  <si>
    <t>DLV-3.1.1</t>
  </si>
  <si>
    <t>SE-3.1.2</t>
  </si>
  <si>
    <t>SE-3.1.3</t>
  </si>
  <si>
    <t>SE-3.1.4-2</t>
  </si>
  <si>
    <t xml:space="preserve">Technical review of deliverables from third parties </t>
  </si>
  <si>
    <t xml:space="preserve">Technical review reports of deliverable submitted for review, containing the list of review comments and,
attendance at review meetings to clarify the issued review comments </t>
  </si>
  <si>
    <t>SE-4.7-1</t>
  </si>
  <si>
    <t>DLV-4.7-2
SE-4.7-3</t>
  </si>
  <si>
    <t>WP.8.1</t>
  </si>
  <si>
    <t>WP.8.2</t>
  </si>
  <si>
    <t>WP.8.3</t>
  </si>
  <si>
    <t>SE-8.1</t>
  </si>
  <si>
    <t>SE-8.2</t>
  </si>
  <si>
    <t>SE-8.3</t>
  </si>
  <si>
    <t>Change Management: prepare and attend CAB meetings</t>
  </si>
  <si>
    <t>WP.7.2</t>
  </si>
  <si>
    <t>WP.7.0</t>
  </si>
  <si>
    <t>TOTAL TBP/(IS+EI): IT Services and Products</t>
  </si>
  <si>
    <t>Pqa</t>
  </si>
  <si>
    <t>Pdev</t>
  </si>
  <si>
    <t>Pspec</t>
  </si>
  <si>
    <t>Definition</t>
  </si>
  <si>
    <t>WP.7.3</t>
  </si>
  <si>
    <t>WP.7.5</t>
  </si>
  <si>
    <t>Working Committee meetings and its sub groups - preparation of performance material</t>
  </si>
  <si>
    <t>Working Committee hour</t>
  </si>
  <si>
    <t>Working Committee meetings and its sub groups - performance</t>
  </si>
  <si>
    <t>Working Committe meetings and its sub groups - attendance</t>
  </si>
  <si>
    <t>WP.8.5</t>
  </si>
  <si>
    <t>SE-8.5</t>
  </si>
  <si>
    <t>Application Test Specification</t>
  </si>
  <si>
    <t xml:space="preserve">Application Conformance Test Protocol </t>
  </si>
  <si>
    <t>Daily cost per person.day in €uros</t>
  </si>
  <si>
    <t>Produce CQP</t>
  </si>
  <si>
    <t>DLV-0.3-2</t>
  </si>
  <si>
    <t>€/Train/Wshp/Demo</t>
  </si>
  <si>
    <t>€/Working Committee</t>
  </si>
  <si>
    <t>Incident and Problem Management</t>
  </si>
  <si>
    <t>100 incidents/problems</t>
  </si>
  <si>
    <t>€/100 Incidents/Problems</t>
  </si>
  <si>
    <t>Incident Resolution</t>
  </si>
  <si>
    <t>Problem Resolution</t>
  </si>
  <si>
    <t>€/50 Incidents</t>
  </si>
  <si>
    <t>€/50 Problems</t>
  </si>
  <si>
    <t>50 Problems</t>
  </si>
  <si>
    <t>WP.6.9.3</t>
  </si>
  <si>
    <t>WP.7.9.3</t>
  </si>
  <si>
    <t>% of specifications cost/month</t>
  </si>
  <si>
    <t>% of build and test cost/month</t>
  </si>
  <si>
    <t>WP.6.9.1</t>
  </si>
  <si>
    <t>WP.6.9.2</t>
  </si>
  <si>
    <t>WP.7.9.1</t>
  </si>
  <si>
    <t>WP.7.9.2</t>
  </si>
  <si>
    <t>WP.8.6</t>
  </si>
  <si>
    <t>Produce Feasibility Study</t>
  </si>
  <si>
    <t>Production and evolutive maintenance of the package of test data</t>
  </si>
  <si>
    <t>Training/Workshop/Working Group/Demo - Preparation of material</t>
  </si>
  <si>
    <t>Train/Wshp/Demo</t>
  </si>
  <si>
    <t>Train/Wshp/Demo presentation</t>
  </si>
  <si>
    <t>Train/Wshp/Demo performance</t>
  </si>
  <si>
    <t>Working Committee</t>
  </si>
  <si>
    <t>Provision for evolution of the necessary infrastructure related to Specifications (WP.6), build and test (WP.7), and IT resource &amp; telecom services (including conference call)</t>
  </si>
  <si>
    <t>SE-4.5.3-1</t>
  </si>
  <si>
    <t>DLV-6.9.1-z</t>
  </si>
  <si>
    <t>DLV-6.9.2-z</t>
  </si>
  <si>
    <t>DLV-6.9.3-z</t>
  </si>
  <si>
    <t>DLV-7.9.1-z</t>
  </si>
  <si>
    <t>DLV-7.9.2-z</t>
  </si>
  <si>
    <t>DLV-7.9.3-z</t>
  </si>
  <si>
    <t>SE-8.6</t>
  </si>
  <si>
    <t>50 incidents</t>
  </si>
  <si>
    <t>Produce SC and RfA/RFO proposals</t>
  </si>
  <si>
    <t>budgetary provision set by the Commission</t>
  </si>
  <si>
    <t>discounted budgetary provision</t>
  </si>
  <si>
    <t>WP.8.4.1</t>
  </si>
  <si>
    <t>WP.8.4.2</t>
  </si>
  <si>
    <t>DLV-8.4.2</t>
  </si>
  <si>
    <t>WP.8.4.3</t>
  </si>
  <si>
    <t>DLV-8.4.3</t>
  </si>
  <si>
    <t>€/Development RFC</t>
  </si>
  <si>
    <t>Prototypes</t>
  </si>
  <si>
    <t>WP.7.4</t>
  </si>
  <si>
    <t>Pproto</t>
  </si>
  <si>
    <t>Parch</t>
  </si>
  <si>
    <t>New System Technical Specifications</t>
  </si>
  <si>
    <t>New System Test Design Specifications</t>
  </si>
  <si>
    <t>Pcons</t>
  </si>
  <si>
    <t>Enterprise architecture</t>
  </si>
  <si>
    <t>€/Parch</t>
  </si>
  <si>
    <t>Estimated Budget</t>
  </si>
  <si>
    <t>WP.6.8.1</t>
  </si>
  <si>
    <t>WP.6.8.2</t>
  </si>
  <si>
    <t>WP.6.8.3</t>
  </si>
  <si>
    <t>WP.6.1.1</t>
  </si>
  <si>
    <t>WP.6.1.2</t>
  </si>
  <si>
    <t>WP.6.1.3</t>
  </si>
  <si>
    <t xml:space="preserve">DLV-6.1.1-x-y </t>
  </si>
  <si>
    <t>Estimated quantity
over 8 years</t>
  </si>
  <si>
    <t>WP.6.10.1</t>
  </si>
  <si>
    <t>WP.6.10.2</t>
  </si>
  <si>
    <t xml:space="preserve">Total TBP/EI </t>
  </si>
  <si>
    <t>WP.6.3</t>
  </si>
  <si>
    <t>DLV-6.8.3-z</t>
  </si>
  <si>
    <t>Estimated quantity
over 8 Years</t>
  </si>
  <si>
    <t>Code list</t>
  </si>
  <si>
    <t>€ per Manual Test Case</t>
  </si>
  <si>
    <t>€ per Automated Test Case</t>
  </si>
  <si>
    <t>Manual Test Case</t>
  </si>
  <si>
    <t>Automated Test Case</t>
  </si>
  <si>
    <t>Corrective maintenance of taken over systems and applications</t>
  </si>
  <si>
    <t>Corrective maintenance of new systems and applications</t>
  </si>
  <si>
    <t>Continuous Operation services</t>
  </si>
  <si>
    <t>€/Specification RFC</t>
  </si>
  <si>
    <t>€/Function Point</t>
  </si>
  <si>
    <t>Configuration management</t>
  </si>
  <si>
    <t>Take-over pricing</t>
  </si>
  <si>
    <t>Monthly services pricing</t>
  </si>
  <si>
    <t>Total TBP/EI</t>
  </si>
  <si>
    <t>TBP/T&amp;S</t>
  </si>
  <si>
    <t>WP.6.10.3</t>
  </si>
  <si>
    <t>€/CAB meeting</t>
  </si>
  <si>
    <t>1 CAB meeting</t>
  </si>
  <si>
    <t>1 specification RFC</t>
  </si>
  <si>
    <t>1 development RFC</t>
  </si>
  <si>
    <t>1 Function Point</t>
  </si>
  <si>
    <t>Application technical specification: Design</t>
  </si>
  <si>
    <t>Application technical specification: External Interface Specifications</t>
  </si>
  <si>
    <t>Application technical specification: Architecture</t>
  </si>
  <si>
    <t>Application Business Process model, Requirements and Functional Specifications</t>
  </si>
  <si>
    <t>System Supporting Documentation</t>
  </si>
  <si>
    <t xml:space="preserve">DLV-6.1.2-z-y </t>
  </si>
  <si>
    <t xml:space="preserve">DLV-6.1.3-w-y </t>
  </si>
  <si>
    <t>WP.8.8.1</t>
  </si>
  <si>
    <t>SE-8.8.1-1
DLV-8.8.1-2</t>
  </si>
  <si>
    <t>WP.8.8.2</t>
  </si>
  <si>
    <t>SE-8.8.2-1
DLV-8.8.2-2</t>
  </si>
  <si>
    <t>Outside of business hours person.day daily cost in €uros</t>
  </si>
  <si>
    <t>Evolutive maintenance of System Technical Specifications</t>
  </si>
  <si>
    <t>Evolutive maintenance of System Test Design Specifications</t>
  </si>
  <si>
    <t>Transformation of System Technical Specifications</t>
  </si>
  <si>
    <t>Transformation of Application Specifications</t>
  </si>
  <si>
    <t>Evolutive maintenance of System Business Specifications</t>
  </si>
  <si>
    <t>New System Business Specifications</t>
  </si>
  <si>
    <t>Transformation of System Business Specifications</t>
  </si>
  <si>
    <t>DLV-6.8.1-z</t>
  </si>
  <si>
    <t>DLV-6.8.2-z</t>
  </si>
  <si>
    <t>BPMN Process Diagram activity/task</t>
  </si>
  <si>
    <t>BPMN Collaboration Diagram activity/task</t>
  </si>
  <si>
    <t>BPMN Collaboration Diagram message flow</t>
  </si>
  <si>
    <t>Message</t>
  </si>
  <si>
    <t>BPMN Collaboration Diagram pool</t>
  </si>
  <si>
    <t>BPMN Collaboration Diagram lane</t>
  </si>
  <si>
    <t>BPMN Collaboration Diagram group</t>
  </si>
  <si>
    <t>WP.7.6</t>
  </si>
  <si>
    <t>WP.7.1.1</t>
  </si>
  <si>
    <t>WP.7.1.2</t>
  </si>
  <si>
    <t>DLV-7.0.x</t>
  </si>
  <si>
    <t xml:space="preserve">DLV-7.2-w </t>
  </si>
  <si>
    <t>DLV-7.3-s</t>
  </si>
  <si>
    <t xml:space="preserve">DLV-7.4-w </t>
  </si>
  <si>
    <t>UML State Transition Diagram state</t>
  </si>
  <si>
    <t>WP.7.1.0</t>
  </si>
  <si>
    <t>Function Points measurement</t>
  </si>
  <si>
    <t>DLV-7.1.0-1</t>
  </si>
  <si>
    <t>Resource based pricing</t>
  </si>
  <si>
    <t>SE-8.4.1
DLV-8.4.1</t>
  </si>
  <si>
    <t>DLV-6.0-1</t>
  </si>
  <si>
    <t>DLV-6.2-s-y</t>
  </si>
  <si>
    <t>DLV-6.3-1</t>
  </si>
  <si>
    <t>DLV-6.8-z</t>
  </si>
  <si>
    <t>WP.6.8</t>
  </si>
  <si>
    <t>DLV-7.1.1-s</t>
  </si>
  <si>
    <t>DLV-7.5-u</t>
  </si>
  <si>
    <t>DLV-7.6-u</t>
  </si>
  <si>
    <t>Support outside working hours for specifications activities</t>
  </si>
  <si>
    <t>Support outside working hours for development activities</t>
  </si>
  <si>
    <t>WP.0.11</t>
  </si>
  <si>
    <t>DLV-0.11-2</t>
  </si>
  <si>
    <t>DLV-0.11-1</t>
  </si>
  <si>
    <t>Translation from one source language to one another language amongst the EU official languages, excluding translations by WP devlivrables DLV-0.11-1</t>
  </si>
  <si>
    <t>DLV-7.0-x</t>
  </si>
  <si>
    <t>DLV-7.1.1-1</t>
  </si>
  <si>
    <t>DLV-7.1.1-2</t>
  </si>
  <si>
    <t>DLV-7.1.1-3</t>
  </si>
  <si>
    <t>DLV-7.1.2-1</t>
  </si>
  <si>
    <t>DLV-7.1.2-2</t>
  </si>
  <si>
    <t>WP.0.10</t>
  </si>
  <si>
    <t>DLV-0.10-1</t>
  </si>
  <si>
    <t>Interaction and Co-ordination with the Commission</t>
  </si>
  <si>
    <t>WP.2.1</t>
  </si>
  <si>
    <t>SE-2.1-1</t>
  </si>
  <si>
    <t>WP.2.2</t>
  </si>
  <si>
    <t>Take-over</t>
  </si>
  <si>
    <t>SE-2.2-1</t>
  </si>
  <si>
    <t>DLV-7.3-1- f</t>
  </si>
  <si>
    <t>DLV-7.3-2-1</t>
  </si>
  <si>
    <t>DLV-7.3-2-2</t>
  </si>
  <si>
    <t>DLV-7.3-2-3</t>
  </si>
  <si>
    <t>DLV-7.3-3-1</t>
  </si>
  <si>
    <t>DLV-7.3-3-2</t>
  </si>
  <si>
    <t>Output based pricing</t>
  </si>
  <si>
    <t>Refer to "Specifications" worksheet</t>
  </si>
  <si>
    <t>Refer to "Testing" worksheet</t>
  </si>
  <si>
    <t>Specifications Related Work Packages</t>
  </si>
  <si>
    <t>Testing Related Work Packages</t>
  </si>
  <si>
    <t>Corrective maintenance of FIS system taken over specifications</t>
  </si>
  <si>
    <t>Corrective maintenance of Taxation taken over build and test software</t>
  </si>
  <si>
    <t>Corrective maintenance of specifications written under this framework contract</t>
  </si>
  <si>
    <t>Corrective maintenance of build and test software written under this framework contract</t>
  </si>
  <si>
    <t>Configuration Management</t>
  </si>
  <si>
    <t>Pho</t>
  </si>
  <si>
    <t>Production ofApplication Technical Specifications</t>
  </si>
  <si>
    <t>Production of Application Development</t>
  </si>
  <si>
    <t>Evolutive Maintenance of Application Specifications</t>
  </si>
  <si>
    <t>Evolutive Maintenance of developed applications</t>
  </si>
  <si>
    <t>Evolutive Maintenance of developed prototypes</t>
  </si>
  <si>
    <t>Technical Support for applications and deployment of the Trans-European Systems</t>
  </si>
  <si>
    <t>RfCs preparation for CAB (incl. Review cycle after CAB) for Configuration Items related to Trans-European Systems Specifications</t>
  </si>
  <si>
    <t>RfCs preparation for CAB (incl. Review cycle after CAB) for Configuration Items related to Applications Specifications, Build and Test</t>
  </si>
  <si>
    <t>Define the detailed take-over Plan for the EMCS systems and applications</t>
  </si>
  <si>
    <t>Define the detailed Take-over Plan for the Taxation systems and applications</t>
  </si>
  <si>
    <t>Take-over activities for the Taxation systems</t>
  </si>
  <si>
    <t>Take-over activities for the Taxation systems resulting in the FAT report</t>
  </si>
  <si>
    <t>Take-over Excise system and related activities</t>
  </si>
  <si>
    <t>Take-over Excise system and related activities resulting in FAT report</t>
  </si>
  <si>
    <t>Corrective maintenance of Excise system taken over specifications</t>
  </si>
  <si>
    <t>Corrective maintenance of Excise taken over build and test software</t>
  </si>
  <si>
    <t>Title</t>
  </si>
  <si>
    <t>Price in €/man.day</t>
  </si>
  <si>
    <t>Proto</t>
  </si>
  <si>
    <t>Weight %</t>
  </si>
  <si>
    <t>€/man.day</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</si>
  <si>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</si>
  <si>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</si>
  <si>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</si>
  <si>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</si>
  <si>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</si>
  <si>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</si>
  <si>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</si>
  <si>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</si>
  <si>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</si>
  <si>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</si>
  <si>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</si>
  <si>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</si>
  <si>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</si>
  <si>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</si>
  <si>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</si>
  <si>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</si>
  <si>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</si>
  <si>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</si>
  <si>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</si>
  <si>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</si>
  <si>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</si>
  <si>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</si>
  <si>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</si>
  <si>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</si>
  <si>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</si>
  <si>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</si>
  <si>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</si>
  <si>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P29</t>
  </si>
  <si>
    <t>P30</t>
  </si>
  <si>
    <t>P31</t>
  </si>
  <si>
    <t>P32</t>
  </si>
  <si>
    <t>P33</t>
  </si>
  <si>
    <t>P34</t>
  </si>
  <si>
    <t>P35</t>
  </si>
  <si>
    <t>WP.6.10.1, 6.10.2, 6.10.3</t>
  </si>
  <si>
    <t>WP.6.1.1, 6.1.2, 6.8.1, 6.8.2</t>
  </si>
  <si>
    <t>WP.6.1.3, 6.8.3</t>
  </si>
  <si>
    <t>WP.7.2, WP.7.4</t>
  </si>
  <si>
    <t>Refer to "Price List - Testing WP" worksheet</t>
  </si>
  <si>
    <t>Application Development</t>
  </si>
  <si>
    <t>€ per Test Case</t>
  </si>
  <si>
    <t>Test Case</t>
  </si>
  <si>
    <t>WP.7.1.2, 7.3</t>
  </si>
  <si>
    <t>WP.7.3.1</t>
  </si>
  <si>
    <t>Evolutive Maintenance of Application BPM, Requirements and Functional Specifications</t>
  </si>
  <si>
    <t xml:space="preserve">DLV-7.3-1- f </t>
  </si>
  <si>
    <t>€ per Test message</t>
  </si>
  <si>
    <t>BPMN Process Diagram</t>
  </si>
  <si>
    <t>BPMN Collaboration Diagram</t>
  </si>
  <si>
    <t>UML Use Case</t>
  </si>
  <si>
    <t>UML Time Sequence Diagram</t>
  </si>
  <si>
    <t>UML Collaboration Diagram</t>
  </si>
  <si>
    <t>UML State Transition Diagram</t>
  </si>
  <si>
    <t>UML Activity Diagram</t>
  </si>
  <si>
    <t>BPMN Process Diagram sub-process</t>
  </si>
  <si>
    <t>BPMN Collaboration Diagram sub-process</t>
  </si>
  <si>
    <t>UML Use Case component</t>
  </si>
  <si>
    <t xml:space="preserve">UML Time Sequence Diagram information exchange </t>
  </si>
  <si>
    <t xml:space="preserve">UML Collaboration Diagram information exchange </t>
  </si>
  <si>
    <t>UML Activity Diagram activity</t>
  </si>
  <si>
    <t>WSDL definitions element</t>
  </si>
  <si>
    <t>HTML input field of type input</t>
  </si>
  <si>
    <t>Message data element</t>
  </si>
  <si>
    <t>Business Rule</t>
  </si>
  <si>
    <t>Test Message</t>
  </si>
  <si>
    <t>Process Flow Diagram</t>
  </si>
  <si>
    <t>Process Flow Diagram event</t>
  </si>
  <si>
    <t>Process Flow Diagram process</t>
  </si>
  <si>
    <t>Process Flow Diagram actor</t>
  </si>
  <si>
    <t>General Process Thread Diagram</t>
  </si>
  <si>
    <t>General Process Thread Diagram actor</t>
  </si>
  <si>
    <t>General Process Thread Diagram process group</t>
  </si>
  <si>
    <t xml:space="preserve">Set of new system business specifications </t>
  </si>
  <si>
    <t>Set of new system technical specifications</t>
  </si>
  <si>
    <t>Set of new application business specifications</t>
  </si>
  <si>
    <t>Set of new system test design specifications</t>
  </si>
  <si>
    <t>€ per set of new system test design specifications</t>
  </si>
  <si>
    <t>TBP</t>
  </si>
  <si>
    <t>BPMN Process Diagram collapsed sub-process</t>
  </si>
  <si>
    <t>BPMN Collaboration Diagram collapsed sub-process</t>
  </si>
  <si>
    <t>BPMN Process Diagram group</t>
  </si>
  <si>
    <t>DLV-0.3-1</t>
  </si>
  <si>
    <t>DLV-0.5.4-1</t>
  </si>
  <si>
    <t>SE-0.5.5-1</t>
  </si>
  <si>
    <t>DLV-0.6-6</t>
  </si>
  <si>
    <t>WP.0.12</t>
  </si>
  <si>
    <t>SE-0.12-1</t>
  </si>
  <si>
    <t>DLV-0.12-3</t>
  </si>
  <si>
    <t>Manage Procurement of Necessary Products and Services</t>
  </si>
  <si>
    <t>DLV-6.10-z</t>
  </si>
  <si>
    <t>WP0.9</t>
  </si>
  <si>
    <t>SE-0.9-1</t>
  </si>
  <si>
    <t>DLV-0.9-3</t>
  </si>
  <si>
    <t>DLV-0.9-2</t>
  </si>
  <si>
    <t>Co-operation with the Commission during Quality, Process and Security Audits</t>
  </si>
  <si>
    <t>SE-3.1.4-1</t>
  </si>
  <si>
    <t>Training/Workshop/Demo - Hosting facilities for 6 to 16 persons</t>
  </si>
  <si>
    <t>BPMN Process Diagram lane</t>
  </si>
  <si>
    <t>Data model query</t>
  </si>
  <si>
    <t>Function Allocation Diagram</t>
  </si>
  <si>
    <t>Function Allocation Diagram function</t>
  </si>
  <si>
    <t>Function Allocation Diagram requirement</t>
  </si>
  <si>
    <t>Function Allocation Diagram business service</t>
  </si>
  <si>
    <t>Function Allocation Diagram code list</t>
  </si>
  <si>
    <t>€/person.day of Pqa role</t>
  </si>
  <si>
    <t>person.day of Pqa role</t>
  </si>
  <si>
    <t>€/person.day of Pho role</t>
  </si>
  <si>
    <t>person.day of Pho role</t>
  </si>
  <si>
    <t>€/person.day of Pcons role</t>
  </si>
  <si>
    <t>person.day of Pcons role</t>
  </si>
  <si>
    <t>person.day of Parch role</t>
  </si>
  <si>
    <t>€/person.day of Pspec role</t>
  </si>
  <si>
    <t>person.day of Pspec role</t>
  </si>
  <si>
    <t>€/person.day of Pdev role</t>
  </si>
  <si>
    <t>person.day of Pdev role</t>
  </si>
  <si>
    <t>€/person.day of Pproto role</t>
  </si>
  <si>
    <t>person.day of Pproto role</t>
  </si>
  <si>
    <t>€/person.day of roles as dfined in the "Pi roles" worksheet</t>
  </si>
  <si>
    <t>this is an average role to calculate the daily cost per person (expressed in person.days) of the QA activities</t>
  </si>
  <si>
    <t>this is an average role to calculate the daily cost per person (expressed in person.days) of the hand-over activities</t>
  </si>
  <si>
    <t>this is an average role to calculate the daily cost per person (expressed in person.days) of consultancy activities, feasibility studies, cost benefit analysis.</t>
  </si>
  <si>
    <t>this is an average role to calculate the daily cost per person (expressed in person.days) of the specification activities</t>
  </si>
  <si>
    <t>this is an average role to calculate the daily cost per person (expressed in person.days) of the development activities (covered by WP.7.0, WP.7.1, WP.7.2, WP.7.3 in case of resource based measurements)</t>
  </si>
  <si>
    <t>this is an average role to calculate the daily cost per person (expressed in person.days) of Architecture activities</t>
  </si>
  <si>
    <t>this is an average role to calculate the daily cost per person (expressed in person.days) of prototyping activities</t>
  </si>
  <si>
    <t>Other BPMN Diagram</t>
  </si>
  <si>
    <t>Other BPMN Diagram Constituent</t>
  </si>
  <si>
    <t>Other UML Diagram</t>
  </si>
  <si>
    <t>Other UML Diagram main element</t>
  </si>
  <si>
    <t>Reference to role in the offer</t>
  </si>
  <si>
    <t>Application Development (testing only)</t>
  </si>
  <si>
    <t>Evolutive Maintenance of developed applications (testing only)</t>
  </si>
  <si>
    <t>Discount rate on the writting new specifications (%)</t>
  </si>
  <si>
    <t>Constant discount rate (%)</t>
  </si>
  <si>
    <t>Set up, install, operate and maintain the IT and Telecom infrastructure (this proposed infrastructure will be rented on a monthly basis for an initial duration of 36 months, possibly followed by extensions for a maximum duration of 60 months)</t>
  </si>
  <si>
    <t>Annex III - PRICE TABLE ITT TAXUD/2012/AO-003 FITSDEV3 v3.00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</si>
</sst>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0.00;[Red]0.00"/>
    <numFmt numFmtId="195" formatCode="0;[Red]0"/>
    <numFmt numFmtId="196" formatCode="&quot;Yes&quot;;&quot;Yes&quot;;&quot;No&quot;"/>
    <numFmt numFmtId="197" formatCode="&quot;True&quot;;&quot;True&quot;;&quot;False&quot;"/>
    <numFmt numFmtId="198" formatCode="&quot;On&quot;;&quot;On&quot;;&quot;Off&quot;"/>
    <numFmt numFmtId="199" formatCode="[$€-2]\ #,##0.00_);[Red]\([$€-2]\ #,##0.00\)"/>
    <numFmt numFmtId="200" formatCode="#,##0\ &quot;€&quot;"/>
    <numFmt numFmtId="201" formatCode="#,##0.00\ _€"/>
    <numFmt numFmtId="202" formatCode="#,##0.00\ &quot;€&quot;"/>
    <numFmt numFmtId="203" formatCode="0.0"/>
    <numFmt numFmtId="204" formatCode="#,##0.0\ &quot;€&quot;"/>
    <numFmt numFmtId="205" formatCode="0.0E+00"/>
    <numFmt numFmtId="206" formatCode="#,##0.0"/>
    <numFmt numFmtId="207" formatCode="&quot;€&quot;#,##0.00"/>
    <numFmt numFmtId="208" formatCode="[$-809]dd\ mmmm\ yyyy"/>
    <numFmt numFmtId="209" formatCode="0.0000%"/>
    <numFmt numFmtId="210" formatCode="_([$€-2]\ * #,##0.00_);_([$€-2]\ * \(#,##0.00\);_([$€-2]\ * &quot;-&quot;??_)"/>
    <numFmt numFmtId="211" formatCode="_([$€-2]\ * #,##0.000_);_([$€-2]\ * \(#,##0.000\);_([$€-2]\ * &quot;-&quot;??_)"/>
    <numFmt numFmtId="212" formatCode="#,##0.00;[Red]#,##0.00"/>
    <numFmt numFmtId="213" formatCode="0.00###%"/>
    <numFmt numFmtId="214" formatCode="#,##0.00000"/>
  </numFmts>
  <fonts count="46">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8"/>
      <color indexed="10"/>
      <name val="Arial"/>
      <family val="2"/>
    </font>
    <font>
      <b/>
      <sz val="8"/>
      <color indexed="10"/>
      <name val="Arial"/>
      <family val="2"/>
    </font>
    <font>
      <b/>
      <sz val="8"/>
      <color indexed="9"/>
      <name val="Arial"/>
      <family val="2"/>
    </font>
    <font>
      <sz val="8"/>
      <color indexed="13"/>
      <name val="Arial"/>
      <family val="2"/>
    </font>
    <font>
      <b/>
      <sz val="8"/>
      <color indexed="13"/>
      <name val="Arial"/>
      <family val="2"/>
    </font>
    <font>
      <u val="single"/>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darkUp"/>
    </fill>
    <fill>
      <patternFill patternType="solid">
        <fgColor indexed="65"/>
        <bgColor indexed="64"/>
      </patternFill>
    </fill>
    <fill>
      <patternFill patternType="solid">
        <fgColor indexed="13"/>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double"/>
      <right>
        <color indexed="63"/>
      </right>
      <top style="thin"/>
      <bottom style="thin"/>
    </border>
    <border>
      <left style="thin"/>
      <right style="thin"/>
      <top style="thin"/>
      <bottom style="thin"/>
    </border>
    <border>
      <left>
        <color indexed="63"/>
      </left>
      <right style="double"/>
      <top>
        <color indexed="63"/>
      </top>
      <bottom style="thin"/>
    </border>
    <border>
      <left style="double"/>
      <right>
        <color indexed="63"/>
      </right>
      <top style="thin"/>
      <bottom>
        <color indexed="63"/>
      </bottom>
    </border>
    <border>
      <left style="thin"/>
      <right style="thin"/>
      <top style="thin"/>
      <bottom style="double"/>
    </border>
    <border>
      <left style="thin"/>
      <right style="double"/>
      <top style="thin"/>
      <bottom style="double"/>
    </border>
    <border>
      <left style="double"/>
      <right style="double"/>
      <top style="double"/>
      <bottom style="double"/>
    </border>
    <border>
      <left style="thin"/>
      <right style="double"/>
      <top style="thin"/>
      <bottom style="thin"/>
    </border>
    <border>
      <left style="double"/>
      <right style="thin"/>
      <top style="thin"/>
      <bottom style="double"/>
    </border>
    <border>
      <left>
        <color indexed="63"/>
      </left>
      <right style="double"/>
      <top style="thin"/>
      <bottom style="double"/>
    </border>
    <border>
      <left style="double"/>
      <right style="thin"/>
      <top style="double"/>
      <bottom style="thin"/>
    </border>
    <border>
      <left style="thin"/>
      <right style="thin"/>
      <top style="double"/>
      <bottom style="thin"/>
    </border>
    <border>
      <left>
        <color indexed="63"/>
      </left>
      <right style="double"/>
      <top style="thin"/>
      <bottom style="thin"/>
    </border>
    <border>
      <left style="double"/>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double"/>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double"/>
      <top style="thin"/>
      <bottom style="hair"/>
    </border>
    <border>
      <left style="thin"/>
      <right style="medium"/>
      <top>
        <color indexed="63"/>
      </top>
      <bottom style="thin"/>
    </border>
    <border>
      <left style="thin"/>
      <right style="double"/>
      <top style="hair"/>
      <bottom style="hair"/>
    </border>
    <border>
      <left style="thin"/>
      <right style="double"/>
      <top style="hair"/>
      <bottom style="thin"/>
    </border>
    <border>
      <left style="thin"/>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double"/>
      <top style="thin"/>
      <bottom style="hair"/>
    </border>
    <border>
      <left style="thin"/>
      <right style="medium"/>
      <top style="thin"/>
      <bottom>
        <color indexed="63"/>
      </bottom>
    </border>
    <border>
      <left style="thin"/>
      <right style="double"/>
      <top>
        <color indexed="63"/>
      </top>
      <bottom style="hair"/>
    </border>
    <border>
      <left style="thin"/>
      <right style="double"/>
      <top style="hair"/>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color indexed="63"/>
      </top>
      <bottom style="thin"/>
    </border>
    <border>
      <left style="thin"/>
      <right style="thin"/>
      <top style="medium"/>
      <bottom style="thin"/>
    </border>
    <border>
      <left style="thin"/>
      <right style="thin"/>
      <top>
        <color indexed="63"/>
      </top>
      <bottom style="hair"/>
    </border>
    <border>
      <left style="double"/>
      <right>
        <color indexed="63"/>
      </right>
      <top>
        <color indexed="63"/>
      </top>
      <bottom>
        <color indexed="63"/>
      </bottom>
    </border>
    <border>
      <left style="double"/>
      <right style="thin"/>
      <top>
        <color indexed="63"/>
      </top>
      <bottom>
        <color indexed="63"/>
      </botto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thin"/>
      <top>
        <color indexed="63"/>
      </top>
      <bottom style="hair"/>
    </border>
    <border>
      <left>
        <color indexed="63"/>
      </left>
      <right style="thin"/>
      <top>
        <color indexed="63"/>
      </top>
      <bottom style="hair"/>
    </border>
    <border>
      <left style="thin"/>
      <right style="medium"/>
      <top>
        <color indexed="63"/>
      </top>
      <bottom style="hair"/>
    </border>
    <border>
      <left style="double"/>
      <right>
        <color indexed="63"/>
      </right>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style="double"/>
      <bottom style="thin"/>
    </border>
    <border>
      <left style="double"/>
      <right style="double"/>
      <top style="double"/>
      <bottom>
        <color indexed="63"/>
      </bottom>
    </border>
    <border>
      <left style="double"/>
      <right style="double"/>
      <top>
        <color indexed="63"/>
      </top>
      <bottom style="thin"/>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4">
    <xf numFmtId="0" fontId="0" fillId="0" borderId="0" xfId="0" applyAlignment="1">
      <alignment/>
    </xf>
    <xf numFmtId="0" fontId="0" fillId="0" borderId="0" xfId="0" applyAlignment="1" applyProtection="1">
      <alignment/>
      <protection/>
    </xf>
    <xf numFmtId="0" fontId="4" fillId="33" borderId="10"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1" fontId="5" fillId="0" borderId="19" xfId="0" applyNumberFormat="1" applyFont="1" applyBorder="1" applyAlignment="1" applyProtection="1">
      <alignment horizontal="center" vertical="center" wrapText="1"/>
      <protection/>
    </xf>
    <xf numFmtId="202" fontId="1" fillId="0" borderId="20" xfId="0" applyNumberFormat="1" applyFont="1" applyBorder="1" applyAlignment="1" applyProtection="1">
      <alignment horizontal="right" vertical="center"/>
      <protection/>
    </xf>
    <xf numFmtId="0" fontId="1" fillId="0" borderId="21" xfId="0" applyFont="1" applyBorder="1" applyAlignment="1" applyProtection="1">
      <alignment vertical="center" wrapText="1"/>
      <protection/>
    </xf>
    <xf numFmtId="1" fontId="5" fillId="0" borderId="22" xfId="0" applyNumberFormat="1" applyFont="1" applyBorder="1" applyAlignment="1" applyProtection="1">
      <alignment horizontal="center" vertical="center" wrapText="1"/>
      <protection/>
    </xf>
    <xf numFmtId="202" fontId="1" fillId="0" borderId="23" xfId="0" applyNumberFormat="1" applyFont="1" applyBorder="1" applyAlignment="1" applyProtection="1">
      <alignment horizontal="right" vertical="center"/>
      <protection/>
    </xf>
    <xf numFmtId="0" fontId="0" fillId="0" borderId="0" xfId="0" applyAlignment="1" applyProtection="1">
      <alignment/>
      <protection/>
    </xf>
    <xf numFmtId="0" fontId="1" fillId="0" borderId="24" xfId="0" applyFont="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17" xfId="0" applyFont="1" applyBorder="1" applyAlignment="1" applyProtection="1">
      <alignment horizontal="left"/>
      <protection/>
    </xf>
    <xf numFmtId="1" fontId="1" fillId="34" borderId="17" xfId="0" applyNumberFormat="1" applyFont="1" applyFill="1" applyBorder="1" applyAlignment="1" applyProtection="1">
      <alignment horizontal="center" vertical="center" wrapText="1"/>
      <protection/>
    </xf>
    <xf numFmtId="1" fontId="5" fillId="34" borderId="19" xfId="0" applyNumberFormat="1" applyFont="1" applyFill="1" applyBorder="1" applyAlignment="1" applyProtection="1">
      <alignment horizontal="center" vertical="center" wrapText="1"/>
      <protection/>
    </xf>
    <xf numFmtId="202" fontId="1" fillId="34" borderId="20" xfId="0" applyNumberFormat="1" applyFont="1" applyFill="1" applyBorder="1" applyAlignment="1" applyProtection="1">
      <alignment horizontal="right" vertical="center"/>
      <protection/>
    </xf>
    <xf numFmtId="0" fontId="1" fillId="0" borderId="26" xfId="0" applyFont="1" applyBorder="1" applyAlignment="1" applyProtection="1">
      <alignment vertical="center" wrapText="1"/>
      <protection/>
    </xf>
    <xf numFmtId="0" fontId="1" fillId="0" borderId="26" xfId="0" applyFont="1" applyBorder="1" applyAlignment="1" applyProtection="1">
      <alignment horizontal="left"/>
      <protection/>
    </xf>
    <xf numFmtId="202" fontId="1" fillId="0" borderId="27" xfId="0" applyNumberFormat="1" applyFont="1" applyBorder="1" applyAlignment="1" applyProtection="1">
      <alignment horizontal="right" vertical="center"/>
      <protection/>
    </xf>
    <xf numFmtId="0" fontId="0" fillId="0" borderId="28"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7" xfId="0" applyFill="1" applyBorder="1" applyAlignment="1" applyProtection="1">
      <alignment/>
      <protection/>
    </xf>
    <xf numFmtId="0" fontId="0" fillId="35" borderId="19" xfId="0" applyFill="1" applyBorder="1" applyAlignment="1" applyProtection="1">
      <alignment/>
      <protection locked="0"/>
    </xf>
    <xf numFmtId="9" fontId="0" fillId="0" borderId="22" xfId="0" applyNumberFormat="1" applyBorder="1" applyAlignment="1" applyProtection="1">
      <alignment/>
      <protection/>
    </xf>
    <xf numFmtId="1" fontId="1" fillId="34" borderId="26" xfId="0" applyNumberFormat="1" applyFont="1" applyFill="1" applyBorder="1" applyAlignment="1" applyProtection="1">
      <alignment horizontal="center" vertical="center" wrapText="1"/>
      <protection/>
    </xf>
    <xf numFmtId="1" fontId="5" fillId="34" borderId="22" xfId="0" applyNumberFormat="1" applyFont="1" applyFill="1" applyBorder="1" applyAlignment="1" applyProtection="1">
      <alignment horizontal="center" vertical="center" wrapText="1"/>
      <protection/>
    </xf>
    <xf numFmtId="202" fontId="1" fillId="34" borderId="27" xfId="0" applyNumberFormat="1" applyFont="1" applyFill="1" applyBorder="1" applyAlignment="1" applyProtection="1">
      <alignment horizontal="right" vertical="center"/>
      <protection/>
    </xf>
    <xf numFmtId="0" fontId="1" fillId="0" borderId="14" xfId="0" applyFont="1" applyBorder="1" applyAlignment="1" applyProtection="1">
      <alignment vertical="center" wrapText="1"/>
      <protection/>
    </xf>
    <xf numFmtId="0" fontId="1" fillId="0" borderId="14" xfId="0" applyFont="1" applyBorder="1" applyAlignment="1" applyProtection="1">
      <alignment horizontal="left"/>
      <protection/>
    </xf>
    <xf numFmtId="1" fontId="1" fillId="34" borderId="14" xfId="0" applyNumberFormat="1" applyFont="1" applyFill="1" applyBorder="1" applyAlignment="1" applyProtection="1">
      <alignment horizontal="center" vertical="center" wrapText="1"/>
      <protection/>
    </xf>
    <xf numFmtId="1" fontId="5" fillId="34" borderId="15" xfId="0" applyNumberFormat="1" applyFont="1" applyFill="1" applyBorder="1" applyAlignment="1" applyProtection="1">
      <alignment horizontal="center" vertical="center" wrapText="1"/>
      <protection/>
    </xf>
    <xf numFmtId="1" fontId="5" fillId="0" borderId="15" xfId="0" applyNumberFormat="1" applyFont="1" applyBorder="1" applyAlignment="1" applyProtection="1">
      <alignment horizontal="center" vertical="center" wrapText="1"/>
      <protection/>
    </xf>
    <xf numFmtId="202" fontId="1" fillId="0" borderId="30" xfId="0" applyNumberFormat="1" applyFont="1" applyBorder="1" applyAlignment="1" applyProtection="1">
      <alignment horizontal="right" vertical="center"/>
      <protection/>
    </xf>
    <xf numFmtId="202" fontId="1" fillId="34" borderId="30" xfId="0" applyNumberFormat="1" applyFont="1" applyFill="1" applyBorder="1" applyAlignment="1" applyProtection="1">
      <alignment horizontal="right" vertical="center"/>
      <protection/>
    </xf>
    <xf numFmtId="0" fontId="1" fillId="0" borderId="18" xfId="0" applyFont="1" applyBorder="1" applyAlignment="1" applyProtection="1">
      <alignment horizontal="left"/>
      <protection/>
    </xf>
    <xf numFmtId="0" fontId="1" fillId="0" borderId="31" xfId="0" applyFont="1" applyBorder="1" applyAlignment="1" applyProtection="1">
      <alignment horizontal="left"/>
      <protection/>
    </xf>
    <xf numFmtId="202" fontId="1" fillId="0" borderId="25" xfId="0" applyNumberFormat="1" applyFont="1" applyBorder="1" applyAlignment="1" applyProtection="1">
      <alignment horizontal="right" vertical="center"/>
      <protection/>
    </xf>
    <xf numFmtId="0" fontId="1" fillId="0" borderId="17" xfId="0" applyFont="1" applyBorder="1" applyAlignment="1" applyProtection="1">
      <alignment horizontal="left"/>
      <protection/>
    </xf>
    <xf numFmtId="202" fontId="1" fillId="0" borderId="16" xfId="0" applyNumberFormat="1" applyFont="1" applyBorder="1" applyAlignment="1" applyProtection="1">
      <alignment horizontal="right" vertical="center"/>
      <protection/>
    </xf>
    <xf numFmtId="1" fontId="5" fillId="34" borderId="25" xfId="0" applyNumberFormat="1" applyFont="1" applyFill="1" applyBorder="1" applyAlignment="1" applyProtection="1">
      <alignment horizontal="center" vertical="center" wrapText="1"/>
      <protection/>
    </xf>
    <xf numFmtId="1" fontId="5" fillId="34" borderId="17" xfId="0" applyNumberFormat="1" applyFont="1" applyFill="1" applyBorder="1" applyAlignment="1" applyProtection="1">
      <alignment horizontal="center" vertical="center" wrapText="1"/>
      <protection/>
    </xf>
    <xf numFmtId="0" fontId="1" fillId="0" borderId="18" xfId="0" applyFont="1" applyBorder="1" applyAlignment="1" applyProtection="1">
      <alignment horizontal="left"/>
      <protection/>
    </xf>
    <xf numFmtId="1" fontId="0" fillId="0" borderId="0" xfId="0" applyNumberFormat="1" applyAlignment="1" applyProtection="1">
      <alignment/>
      <protection/>
    </xf>
    <xf numFmtId="202" fontId="1" fillId="0" borderId="0" xfId="0" applyNumberFormat="1" applyFont="1" applyBorder="1" applyAlignment="1" applyProtection="1">
      <alignment horizontal="right" vertical="center"/>
      <protection/>
    </xf>
    <xf numFmtId="0" fontId="1" fillId="36" borderId="18" xfId="0" applyFont="1" applyFill="1" applyBorder="1" applyAlignment="1" applyProtection="1">
      <alignment vertical="center" wrapText="1"/>
      <protection/>
    </xf>
    <xf numFmtId="0" fontId="1" fillId="36" borderId="18" xfId="0" applyFont="1" applyFill="1" applyBorder="1" applyAlignment="1" applyProtection="1">
      <alignment vertical="center" wrapText="1"/>
      <protection/>
    </xf>
    <xf numFmtId="0" fontId="1" fillId="36" borderId="17" xfId="0" applyFont="1" applyFill="1" applyBorder="1" applyAlignment="1" applyProtection="1">
      <alignment vertical="center" wrapText="1"/>
      <protection/>
    </xf>
    <xf numFmtId="0" fontId="1" fillId="0" borderId="0" xfId="0" applyFont="1" applyAlignment="1" applyProtection="1">
      <alignment/>
      <protection/>
    </xf>
    <xf numFmtId="0" fontId="4" fillId="0" borderId="0" xfId="0" applyFont="1" applyAlignment="1" applyProtection="1">
      <alignment vertical="top" wrapText="1"/>
      <protection/>
    </xf>
    <xf numFmtId="0" fontId="4" fillId="0" borderId="0" xfId="0" applyFont="1" applyAlignment="1" applyProtection="1">
      <alignment horizontal="left" vertical="top" wrapText="1"/>
      <protection/>
    </xf>
    <xf numFmtId="0" fontId="1" fillId="0" borderId="0" xfId="0" applyFont="1" applyAlignment="1" applyProtection="1">
      <alignment horizontal="center" vertical="justify" wrapText="1"/>
      <protection/>
    </xf>
    <xf numFmtId="0" fontId="1" fillId="0" borderId="0" xfId="0" applyFont="1" applyAlignment="1" applyProtection="1">
      <alignment vertical="justify" wrapText="1"/>
      <protection/>
    </xf>
    <xf numFmtId="0" fontId="5" fillId="0" borderId="0" xfId="0" applyFont="1" applyAlignment="1" applyProtection="1">
      <alignment vertical="justify" wrapText="1"/>
      <protection/>
    </xf>
    <xf numFmtId="0" fontId="1" fillId="0" borderId="32" xfId="0" applyFont="1" applyBorder="1" applyAlignment="1" applyProtection="1">
      <alignment vertical="top" wrapText="1"/>
      <protection/>
    </xf>
    <xf numFmtId="0" fontId="1" fillId="0" borderId="33" xfId="0" applyFont="1" applyBorder="1" applyAlignment="1" applyProtection="1">
      <alignment vertical="top" wrapText="1"/>
      <protection/>
    </xf>
    <xf numFmtId="0" fontId="1" fillId="0" borderId="33" xfId="0" applyFont="1" applyBorder="1" applyAlignment="1" applyProtection="1">
      <alignment horizontal="left" vertical="top" wrapText="1"/>
      <protection/>
    </xf>
    <xf numFmtId="0" fontId="1" fillId="0" borderId="34" xfId="0" applyFont="1" applyBorder="1" applyAlignment="1" applyProtection="1">
      <alignment horizontal="center" vertical="justify" wrapText="1"/>
      <protection/>
    </xf>
    <xf numFmtId="0" fontId="1" fillId="0" borderId="35" xfId="0" applyFont="1" applyBorder="1" applyAlignment="1" applyProtection="1">
      <alignment vertical="top" wrapText="1"/>
      <protection/>
    </xf>
    <xf numFmtId="0" fontId="1" fillId="0" borderId="36" xfId="0" applyFont="1" applyBorder="1" applyAlignment="1" applyProtection="1">
      <alignment vertical="top" wrapText="1"/>
      <protection/>
    </xf>
    <xf numFmtId="0" fontId="1" fillId="0" borderId="19" xfId="0" applyFont="1" applyBorder="1" applyAlignment="1" applyProtection="1">
      <alignment horizontal="left" vertical="center" wrapText="1"/>
      <protection/>
    </xf>
    <xf numFmtId="0" fontId="1" fillId="0" borderId="25"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6" fillId="37" borderId="35" xfId="0" applyFont="1" applyFill="1" applyBorder="1" applyAlignment="1" applyProtection="1">
      <alignment vertical="top"/>
      <protection/>
    </xf>
    <xf numFmtId="0" fontId="5" fillId="37" borderId="39" xfId="0" applyFont="1" applyFill="1" applyBorder="1" applyAlignment="1" applyProtection="1">
      <alignment vertical="top" wrapText="1"/>
      <protection/>
    </xf>
    <xf numFmtId="0" fontId="5" fillId="37" borderId="39" xfId="0" applyFont="1" applyFill="1" applyBorder="1" applyAlignment="1" applyProtection="1">
      <alignment horizontal="left" vertical="top" wrapText="1"/>
      <protection/>
    </xf>
    <xf numFmtId="0" fontId="8" fillId="37" borderId="39" xfId="0" applyFont="1" applyFill="1" applyBorder="1" applyAlignment="1" applyProtection="1">
      <alignment horizontal="center" vertical="justify" wrapText="1"/>
      <protection/>
    </xf>
    <xf numFmtId="0" fontId="1" fillId="37" borderId="40" xfId="0" applyFont="1" applyFill="1" applyBorder="1" applyAlignment="1" applyProtection="1">
      <alignment horizontal="center" vertical="center" wrapText="1"/>
      <protection/>
    </xf>
    <xf numFmtId="0" fontId="8" fillId="37" borderId="41" xfId="0" applyFont="1" applyFill="1" applyBorder="1" applyAlignment="1" applyProtection="1">
      <alignment/>
      <protection/>
    </xf>
    <xf numFmtId="0" fontId="1" fillId="0" borderId="42" xfId="0" applyFont="1" applyFill="1" applyBorder="1" applyAlignment="1" applyProtection="1">
      <alignment vertical="top" wrapText="1"/>
      <protection/>
    </xf>
    <xf numFmtId="0" fontId="4" fillId="37" borderId="43" xfId="0" applyFont="1" applyFill="1" applyBorder="1" applyAlignment="1" applyProtection="1">
      <alignment vertical="top"/>
      <protection/>
    </xf>
    <xf numFmtId="0" fontId="1" fillId="37" borderId="39" xfId="0" applyFont="1" applyFill="1" applyBorder="1" applyAlignment="1" applyProtection="1">
      <alignment horizontal="left" vertical="top" wrapText="1"/>
      <protection/>
    </xf>
    <xf numFmtId="0" fontId="1" fillId="37" borderId="44" xfId="0" applyFont="1" applyFill="1" applyBorder="1" applyAlignment="1" applyProtection="1">
      <alignment horizontal="left" vertical="top" wrapText="1"/>
      <protection/>
    </xf>
    <xf numFmtId="0" fontId="9" fillId="37" borderId="44" xfId="0" applyFont="1" applyFill="1" applyBorder="1" applyAlignment="1" applyProtection="1">
      <alignment horizontal="center" vertical="justify" wrapText="1"/>
      <protection/>
    </xf>
    <xf numFmtId="0" fontId="1" fillId="37" borderId="18" xfId="0" applyFont="1" applyFill="1" applyBorder="1" applyAlignment="1" applyProtection="1">
      <alignment horizontal="center" vertical="center" wrapText="1"/>
      <protection/>
    </xf>
    <xf numFmtId="0" fontId="8" fillId="37" borderId="45" xfId="0" applyFont="1" applyFill="1" applyBorder="1" applyAlignment="1" applyProtection="1">
      <alignment/>
      <protection/>
    </xf>
    <xf numFmtId="0" fontId="1" fillId="0" borderId="0" xfId="0" applyFont="1" applyFill="1" applyBorder="1" applyAlignment="1" applyProtection="1">
      <alignment vertical="top" wrapText="1"/>
      <protection/>
    </xf>
    <xf numFmtId="0" fontId="4" fillId="33" borderId="43" xfId="0" applyFont="1" applyFill="1" applyBorder="1" applyAlignment="1" applyProtection="1">
      <alignment horizontal="left" vertical="center" wrapText="1"/>
      <protection/>
    </xf>
    <xf numFmtId="0" fontId="4" fillId="33" borderId="44" xfId="0" applyFont="1" applyFill="1" applyBorder="1" applyAlignment="1" applyProtection="1">
      <alignment horizontal="left" vertical="center" wrapText="1"/>
      <protection/>
    </xf>
    <xf numFmtId="0" fontId="8" fillId="33" borderId="44" xfId="0" applyFont="1" applyFill="1" applyBorder="1" applyAlignment="1" applyProtection="1">
      <alignment horizontal="center" vertical="justify" wrapText="1"/>
      <protection/>
    </xf>
    <xf numFmtId="0" fontId="8" fillId="33" borderId="45" xfId="0" applyFont="1" applyFill="1" applyBorder="1" applyAlignment="1" applyProtection="1">
      <alignment/>
      <protection/>
    </xf>
    <xf numFmtId="0" fontId="1" fillId="0" borderId="46" xfId="0" applyFont="1" applyBorder="1" applyAlignment="1" applyProtection="1">
      <alignment horizontal="left" vertical="top" wrapText="1"/>
      <protection/>
    </xf>
    <xf numFmtId="0" fontId="1" fillId="0" borderId="19" xfId="0" applyFont="1" applyBorder="1" applyAlignment="1" applyProtection="1">
      <alignment horizontal="left" vertical="top" wrapText="1"/>
      <protection/>
    </xf>
    <xf numFmtId="0" fontId="1" fillId="38" borderId="25" xfId="0" applyFont="1" applyFill="1" applyBorder="1" applyAlignment="1" applyProtection="1">
      <alignment horizontal="center" vertical="center" wrapText="1"/>
      <protection/>
    </xf>
    <xf numFmtId="1" fontId="1" fillId="35" borderId="47" xfId="0" applyNumberFormat="1" applyFont="1" applyFill="1" applyBorder="1" applyAlignment="1" applyProtection="1">
      <alignment horizontal="center" vertical="center" wrapText="1"/>
      <protection/>
    </xf>
    <xf numFmtId="1" fontId="1" fillId="35" borderId="48" xfId="0" applyNumberFormat="1" applyFont="1" applyFill="1" applyBorder="1" applyAlignment="1" applyProtection="1">
      <alignment horizontal="center" vertical="center" wrapText="1"/>
      <protection/>
    </xf>
    <xf numFmtId="1" fontId="1" fillId="35" borderId="49" xfId="0" applyNumberFormat="1" applyFont="1" applyFill="1" applyBorder="1" applyAlignment="1" applyProtection="1">
      <alignment horizontal="center" vertical="center" wrapText="1"/>
      <protection/>
    </xf>
    <xf numFmtId="1" fontId="1" fillId="0" borderId="50" xfId="0" applyNumberFormat="1" applyFont="1" applyBorder="1" applyAlignment="1" applyProtection="1">
      <alignment horizontal="center" vertical="center" wrapText="1"/>
      <protection/>
    </xf>
    <xf numFmtId="1" fontId="5" fillId="0" borderId="46" xfId="0" applyNumberFormat="1" applyFont="1" applyBorder="1" applyAlignment="1" applyProtection="1">
      <alignment horizontal="center" vertical="center" wrapText="1"/>
      <protection/>
    </xf>
    <xf numFmtId="0" fontId="1" fillId="0" borderId="51"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38" borderId="19" xfId="0" applyFont="1" applyFill="1" applyBorder="1" applyAlignment="1" applyProtection="1">
      <alignment horizontal="center" vertical="center" wrapText="1"/>
      <protection/>
    </xf>
    <xf numFmtId="1" fontId="1" fillId="35" borderId="52" xfId="0" applyNumberFormat="1" applyFont="1" applyFill="1" applyBorder="1" applyAlignment="1" applyProtection="1">
      <alignment horizontal="center" vertical="center" wrapText="1"/>
      <protection/>
    </xf>
    <xf numFmtId="1" fontId="1" fillId="35" borderId="0" xfId="0" applyNumberFormat="1" applyFont="1" applyFill="1" applyBorder="1" applyAlignment="1" applyProtection="1">
      <alignment horizontal="center" vertical="center" wrapText="1"/>
      <protection/>
    </xf>
    <xf numFmtId="1" fontId="1" fillId="35" borderId="53" xfId="0" applyNumberFormat="1" applyFont="1" applyFill="1" applyBorder="1" applyAlignment="1" applyProtection="1">
      <alignment horizontal="center" vertical="center" wrapText="1"/>
      <protection/>
    </xf>
    <xf numFmtId="1" fontId="1" fillId="35" borderId="39" xfId="0" applyNumberFormat="1" applyFont="1" applyFill="1" applyBorder="1" applyAlignment="1" applyProtection="1">
      <alignment horizontal="center" vertical="center" wrapText="1"/>
      <protection/>
    </xf>
    <xf numFmtId="1" fontId="1" fillId="35" borderId="54" xfId="0" applyNumberFormat="1" applyFont="1" applyFill="1" applyBorder="1" applyAlignment="1" applyProtection="1">
      <alignment horizontal="center" vertical="center" wrapText="1"/>
      <protection/>
    </xf>
    <xf numFmtId="0" fontId="0" fillId="0" borderId="44" xfId="0" applyBorder="1" applyAlignment="1" applyProtection="1">
      <alignment/>
      <protection/>
    </xf>
    <xf numFmtId="0" fontId="1" fillId="0" borderId="0" xfId="0" applyFont="1" applyAlignment="1" applyProtection="1">
      <alignment/>
      <protection/>
    </xf>
    <xf numFmtId="0" fontId="1" fillId="0" borderId="15" xfId="0" applyFont="1" applyFill="1" applyBorder="1" applyAlignment="1" applyProtection="1">
      <alignment horizontal="left" vertical="top" wrapText="1"/>
      <protection/>
    </xf>
    <xf numFmtId="0" fontId="1" fillId="38" borderId="16" xfId="0" applyFont="1" applyFill="1" applyBorder="1" applyAlignment="1" applyProtection="1">
      <alignment horizontal="center" vertical="center" wrapText="1"/>
      <protection/>
    </xf>
    <xf numFmtId="0" fontId="1" fillId="0" borderId="50" xfId="0" applyFont="1" applyFill="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0" borderId="19" xfId="0" applyFont="1" applyFill="1" applyBorder="1" applyAlignment="1" applyProtection="1">
      <alignment horizontal="left" vertical="top" wrapText="1"/>
      <protection/>
    </xf>
    <xf numFmtId="0" fontId="1" fillId="0" borderId="46" xfId="0" applyFont="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1" fontId="1" fillId="35" borderId="19" xfId="0" applyNumberFormat="1" applyFont="1" applyFill="1" applyBorder="1" applyAlignment="1" applyProtection="1">
      <alignment horizontal="center" vertical="center" wrapText="1"/>
      <protection/>
    </xf>
    <xf numFmtId="2" fontId="1" fillId="35" borderId="47" xfId="0" applyNumberFormat="1"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wrapText="1"/>
      <protection/>
    </xf>
    <xf numFmtId="202" fontId="1" fillId="0" borderId="38" xfId="0" applyNumberFormat="1" applyFont="1" applyFill="1" applyBorder="1" applyAlignment="1" applyProtection="1">
      <alignment horizontal="right" vertical="center"/>
      <protection/>
    </xf>
    <xf numFmtId="1" fontId="1" fillId="35" borderId="51" xfId="0" applyNumberFormat="1" applyFont="1" applyFill="1" applyBorder="1" applyAlignment="1" applyProtection="1">
      <alignment horizontal="center" vertical="center" wrapText="1"/>
      <protection/>
    </xf>
    <xf numFmtId="0" fontId="1" fillId="0" borderId="55" xfId="0" applyFont="1" applyBorder="1" applyAlignment="1" applyProtection="1">
      <alignment horizontal="left" vertical="top" wrapText="1"/>
      <protection/>
    </xf>
    <xf numFmtId="0" fontId="1" fillId="38" borderId="56" xfId="0" applyFont="1" applyFill="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202" fontId="1" fillId="0" borderId="57" xfId="0" applyNumberFormat="1" applyFont="1" applyBorder="1" applyAlignment="1" applyProtection="1">
      <alignment horizontal="right" vertical="center"/>
      <protection/>
    </xf>
    <xf numFmtId="1" fontId="1" fillId="35" borderId="25" xfId="0" applyNumberFormat="1" applyFont="1" applyFill="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200" fontId="8" fillId="33" borderId="45" xfId="0" applyNumberFormat="1" applyFont="1" applyFill="1" applyBorder="1" applyAlignment="1" applyProtection="1">
      <alignment/>
      <protection/>
    </xf>
    <xf numFmtId="0" fontId="1" fillId="38" borderId="58" xfId="0" applyFont="1" applyFill="1" applyBorder="1" applyAlignment="1" applyProtection="1">
      <alignment horizontal="center" vertical="center" wrapText="1"/>
      <protection/>
    </xf>
    <xf numFmtId="0" fontId="1" fillId="38" borderId="59" xfId="0" applyFont="1" applyFill="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202" fontId="1" fillId="0" borderId="38" xfId="0" applyNumberFormat="1" applyFont="1" applyBorder="1" applyAlignment="1" applyProtection="1">
      <alignment horizontal="right" vertical="center" wrapText="1"/>
      <protection/>
    </xf>
    <xf numFmtId="0" fontId="1" fillId="0" borderId="19" xfId="0" applyFont="1" applyBorder="1" applyAlignment="1" applyProtection="1">
      <alignment horizontal="center" vertical="center" wrapText="1"/>
      <protection/>
    </xf>
    <xf numFmtId="0" fontId="1" fillId="0" borderId="46" xfId="0" applyFont="1" applyFill="1" applyBorder="1" applyAlignment="1" applyProtection="1">
      <alignment horizontal="left" vertical="top" wrapText="1"/>
      <protection/>
    </xf>
    <xf numFmtId="1" fontId="5" fillId="0" borderId="19" xfId="0" applyNumberFormat="1" applyFont="1" applyFill="1" applyBorder="1" applyAlignment="1" applyProtection="1">
      <alignment horizontal="center" vertical="center" wrapText="1"/>
      <protection/>
    </xf>
    <xf numFmtId="202" fontId="1" fillId="0" borderId="38" xfId="0" applyNumberFormat="1" applyFont="1" applyFill="1" applyBorder="1" applyAlignment="1" applyProtection="1">
      <alignment vertical="center" wrapText="1"/>
      <protection/>
    </xf>
    <xf numFmtId="0" fontId="1" fillId="0" borderId="0" xfId="0" applyFont="1" applyFill="1" applyAlignment="1" applyProtection="1">
      <alignment/>
      <protection/>
    </xf>
    <xf numFmtId="0" fontId="1" fillId="0" borderId="39" xfId="0" applyFont="1" applyBorder="1" applyAlignment="1" applyProtection="1">
      <alignment horizontal="center" vertical="center" wrapText="1"/>
      <protection/>
    </xf>
    <xf numFmtId="0" fontId="1" fillId="0" borderId="49" xfId="0" applyFont="1" applyBorder="1" applyAlignment="1" applyProtection="1">
      <alignment horizontal="left" vertical="top" wrapText="1"/>
      <protection/>
    </xf>
    <xf numFmtId="0" fontId="1" fillId="38" borderId="47" xfId="0" applyFont="1" applyFill="1" applyBorder="1" applyAlignment="1" applyProtection="1">
      <alignment horizontal="center" vertical="center" wrapText="1"/>
      <protection/>
    </xf>
    <xf numFmtId="202" fontId="1" fillId="0" borderId="60" xfId="0" applyNumberFormat="1" applyFont="1" applyBorder="1" applyAlignment="1" applyProtection="1">
      <alignment horizontal="right" vertical="center"/>
      <protection/>
    </xf>
    <xf numFmtId="202" fontId="1" fillId="0" borderId="57" xfId="0" applyNumberFormat="1" applyFont="1" applyBorder="1" applyAlignment="1" applyProtection="1">
      <alignment horizontal="right" vertical="center" wrapText="1"/>
      <protection/>
    </xf>
    <xf numFmtId="0" fontId="1" fillId="40" borderId="50" xfId="0" applyFont="1" applyFill="1" applyBorder="1" applyAlignment="1" applyProtection="1">
      <alignment horizontal="center" vertical="center" wrapText="1"/>
      <protection/>
    </xf>
    <xf numFmtId="202" fontId="1" fillId="0" borderId="38" xfId="0" applyNumberFormat="1" applyFont="1" applyBorder="1" applyAlignment="1" applyProtection="1">
      <alignment vertical="center" wrapText="1"/>
      <protection/>
    </xf>
    <xf numFmtId="0" fontId="1" fillId="0" borderId="43" xfId="0" applyFont="1" applyBorder="1" applyAlignment="1" applyProtection="1">
      <alignment horizontal="left" vertical="top" wrapText="1"/>
      <protection/>
    </xf>
    <xf numFmtId="0" fontId="1" fillId="0" borderId="54" xfId="0" applyFont="1" applyBorder="1" applyAlignment="1" applyProtection="1">
      <alignment horizontal="left" vertical="top" wrapText="1"/>
      <protection/>
    </xf>
    <xf numFmtId="0" fontId="1" fillId="0" borderId="14" xfId="0" applyFont="1" applyBorder="1" applyAlignment="1" applyProtection="1">
      <alignment horizontal="center" vertical="center" wrapText="1"/>
      <protection/>
    </xf>
    <xf numFmtId="202" fontId="1" fillId="0" borderId="38" xfId="0" applyNumberFormat="1" applyFont="1" applyBorder="1" applyAlignment="1" applyProtection="1">
      <alignment horizontal="right" vertical="center"/>
      <protection/>
    </xf>
    <xf numFmtId="0" fontId="1" fillId="0" borderId="21" xfId="0" applyFont="1" applyBorder="1" applyAlignment="1" applyProtection="1">
      <alignment horizontal="center" vertical="center" wrapText="1"/>
      <protection/>
    </xf>
    <xf numFmtId="202" fontId="1" fillId="0" borderId="41" xfId="0" applyNumberFormat="1" applyFont="1" applyBorder="1" applyAlignment="1" applyProtection="1">
      <alignment horizontal="right" vertical="center"/>
      <protection/>
    </xf>
    <xf numFmtId="0" fontId="1" fillId="38" borderId="56" xfId="0" applyFont="1" applyFill="1" applyBorder="1" applyAlignment="1" applyProtection="1">
      <alignment horizontal="center" vertical="center" wrapText="1"/>
      <protection/>
    </xf>
    <xf numFmtId="1" fontId="1" fillId="35" borderId="43" xfId="0" applyNumberFormat="1" applyFont="1" applyFill="1" applyBorder="1" applyAlignment="1" applyProtection="1">
      <alignment horizontal="center" vertical="center" wrapText="1"/>
      <protection/>
    </xf>
    <xf numFmtId="1" fontId="1" fillId="0" borderId="17" xfId="0" applyNumberFormat="1" applyFont="1" applyBorder="1" applyAlignment="1" applyProtection="1">
      <alignment horizontal="center" vertical="center" wrapText="1"/>
      <protection/>
    </xf>
    <xf numFmtId="0" fontId="1" fillId="0" borderId="61" xfId="0" applyFont="1" applyBorder="1" applyAlignment="1" applyProtection="1">
      <alignment horizontal="left" vertical="top" wrapText="1"/>
      <protection/>
    </xf>
    <xf numFmtId="0" fontId="1" fillId="38" borderId="19" xfId="0" applyFont="1" applyFill="1" applyBorder="1" applyAlignment="1" applyProtection="1">
      <alignment horizontal="center" vertical="top" wrapText="1"/>
      <protection/>
    </xf>
    <xf numFmtId="0" fontId="1" fillId="38" borderId="54" xfId="0" applyFont="1" applyFill="1" applyBorder="1" applyAlignment="1" applyProtection="1">
      <alignment horizontal="center" vertical="top" wrapText="1"/>
      <protection/>
    </xf>
    <xf numFmtId="0" fontId="1" fillId="0" borderId="19" xfId="0" applyFont="1" applyBorder="1" applyAlignment="1" applyProtection="1">
      <alignment horizontal="left" vertical="top" wrapText="1"/>
      <protection/>
    </xf>
    <xf numFmtId="0" fontId="1" fillId="38" borderId="25" xfId="0" applyFont="1" applyFill="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42" xfId="0" applyFont="1" applyBorder="1" applyAlignment="1" applyProtection="1">
      <alignment vertical="top" wrapText="1"/>
      <protection/>
    </xf>
    <xf numFmtId="0" fontId="1" fillId="0" borderId="0" xfId="0" applyFont="1" applyBorder="1" applyAlignment="1" applyProtection="1">
      <alignment vertical="top" wrapText="1"/>
      <protection/>
    </xf>
    <xf numFmtId="0" fontId="1" fillId="0" borderId="63" xfId="0" applyFont="1" applyBorder="1" applyAlignment="1" applyProtection="1">
      <alignment horizontal="left" vertical="top" wrapText="1"/>
      <protection/>
    </xf>
    <xf numFmtId="0" fontId="1" fillId="38" borderId="56" xfId="0" applyFont="1" applyFill="1" applyBorder="1" applyAlignment="1" applyProtection="1">
      <alignment horizontal="center" vertical="top" wrapText="1"/>
      <protection/>
    </xf>
    <xf numFmtId="0" fontId="1" fillId="0" borderId="64" xfId="0" applyFont="1" applyBorder="1" applyAlignment="1" applyProtection="1">
      <alignment horizontal="left" vertical="top" wrapText="1"/>
      <protection/>
    </xf>
    <xf numFmtId="0" fontId="1" fillId="38" borderId="58" xfId="0" applyFont="1" applyFill="1" applyBorder="1" applyAlignment="1" applyProtection="1">
      <alignment horizontal="center" vertical="top" wrapText="1"/>
      <protection/>
    </xf>
    <xf numFmtId="0" fontId="1" fillId="0" borderId="53" xfId="0" applyFont="1" applyBorder="1" applyAlignment="1" applyProtection="1">
      <alignment horizontal="center" vertical="center" wrapText="1"/>
      <protection/>
    </xf>
    <xf numFmtId="0" fontId="1" fillId="0" borderId="65" xfId="0" applyFont="1" applyBorder="1" applyAlignment="1" applyProtection="1">
      <alignment horizontal="left" vertical="top" wrapText="1"/>
      <protection/>
    </xf>
    <xf numFmtId="0" fontId="1" fillId="38" borderId="59" xfId="0" applyFont="1" applyFill="1" applyBorder="1" applyAlignment="1" applyProtection="1">
      <alignment horizontal="center" vertical="top" wrapText="1"/>
      <protection/>
    </xf>
    <xf numFmtId="1" fontId="1" fillId="0" borderId="36" xfId="0" applyNumberFormat="1" applyFont="1" applyBorder="1" applyAlignment="1" applyProtection="1">
      <alignment horizontal="center" vertical="center" wrapText="1"/>
      <protection/>
    </xf>
    <xf numFmtId="0" fontId="1" fillId="38" borderId="66" xfId="0" applyFont="1" applyFill="1" applyBorder="1" applyAlignment="1" applyProtection="1">
      <alignment horizontal="center" vertical="center" wrapText="1"/>
      <protection/>
    </xf>
    <xf numFmtId="0" fontId="1" fillId="38" borderId="39" xfId="0" applyFont="1" applyFill="1" applyBorder="1" applyAlignment="1" applyProtection="1">
      <alignment horizontal="center" vertical="center" wrapText="1"/>
      <protection/>
    </xf>
    <xf numFmtId="0" fontId="1" fillId="38" borderId="30" xfId="0" applyFont="1" applyFill="1" applyBorder="1" applyAlignment="1" applyProtection="1">
      <alignment horizontal="center" vertical="center" wrapText="1"/>
      <protection/>
    </xf>
    <xf numFmtId="0" fontId="1" fillId="38" borderId="48" xfId="0" applyFont="1" applyFill="1" applyBorder="1" applyAlignment="1" applyProtection="1">
      <alignment horizontal="center" vertical="center" wrapText="1"/>
      <protection/>
    </xf>
    <xf numFmtId="0" fontId="1" fillId="0" borderId="49" xfId="0" applyFont="1" applyFill="1" applyBorder="1" applyAlignment="1" applyProtection="1">
      <alignment horizontal="left" vertical="top" wrapText="1"/>
      <protection/>
    </xf>
    <xf numFmtId="0" fontId="1" fillId="38" borderId="43" xfId="0" applyFont="1" applyFill="1" applyBorder="1" applyAlignment="1" applyProtection="1">
      <alignment horizontal="center" vertical="center" wrapText="1"/>
      <protection/>
    </xf>
    <xf numFmtId="0" fontId="1" fillId="38" borderId="16" xfId="0" applyFont="1" applyFill="1" applyBorder="1" applyAlignment="1" applyProtection="1">
      <alignment horizontal="center" vertical="center" wrapText="1"/>
      <protection/>
    </xf>
    <xf numFmtId="202" fontId="1" fillId="0" borderId="67" xfId="0" applyNumberFormat="1" applyFont="1" applyBorder="1" applyAlignment="1" applyProtection="1">
      <alignment vertical="center" wrapText="1"/>
      <protection/>
    </xf>
    <xf numFmtId="0" fontId="1" fillId="0" borderId="0" xfId="0" applyFont="1" applyBorder="1" applyAlignment="1" applyProtection="1">
      <alignment/>
      <protection/>
    </xf>
    <xf numFmtId="1" fontId="1" fillId="0" borderId="39" xfId="0" applyNumberFormat="1"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202" fontId="1" fillId="0" borderId="38" xfId="0" applyNumberFormat="1" applyFont="1" applyFill="1" applyBorder="1" applyAlignment="1" applyProtection="1">
      <alignment horizontal="right" vertical="center" wrapText="1"/>
      <protection/>
    </xf>
    <xf numFmtId="0" fontId="1" fillId="37" borderId="44" xfId="0" applyFont="1" applyFill="1" applyBorder="1" applyAlignment="1" applyProtection="1">
      <alignment horizontal="center" vertical="center" wrapText="1"/>
      <protection/>
    </xf>
    <xf numFmtId="202" fontId="1" fillId="37" borderId="45" xfId="0" applyNumberFormat="1" applyFont="1" applyFill="1" applyBorder="1" applyAlignment="1" applyProtection="1">
      <alignment/>
      <protection/>
    </xf>
    <xf numFmtId="2" fontId="1" fillId="35" borderId="52" xfId="0" applyNumberFormat="1" applyFont="1" applyFill="1" applyBorder="1" applyAlignment="1" applyProtection="1">
      <alignment horizontal="center" vertical="center" wrapText="1"/>
      <protection/>
    </xf>
    <xf numFmtId="0" fontId="1" fillId="38" borderId="68" xfId="0" applyFont="1" applyFill="1" applyBorder="1" applyAlignment="1" applyProtection="1">
      <alignment horizontal="center" vertical="top" wrapText="1"/>
      <protection/>
    </xf>
    <xf numFmtId="0" fontId="1" fillId="38" borderId="69" xfId="0" applyFont="1" applyFill="1" applyBorder="1" applyAlignment="1" applyProtection="1">
      <alignment horizontal="center" vertical="center" wrapText="1"/>
      <protection/>
    </xf>
    <xf numFmtId="0" fontId="1" fillId="38" borderId="59" xfId="0" applyFont="1" applyFill="1" applyBorder="1" applyAlignment="1" applyProtection="1">
      <alignment horizontal="center" vertical="center" wrapText="1"/>
      <protection/>
    </xf>
    <xf numFmtId="0" fontId="1" fillId="0" borderId="46" xfId="0" applyFont="1" applyBorder="1" applyAlignment="1" applyProtection="1">
      <alignment horizontal="left" vertical="top" wrapText="1"/>
      <protection/>
    </xf>
    <xf numFmtId="0" fontId="1" fillId="38" borderId="47" xfId="0" applyFont="1" applyFill="1" applyBorder="1" applyAlignment="1" applyProtection="1">
      <alignment horizontal="center" vertical="center" wrapText="1"/>
      <protection/>
    </xf>
    <xf numFmtId="0" fontId="1" fillId="38" borderId="58" xfId="0" applyFont="1" applyFill="1" applyBorder="1" applyAlignment="1" applyProtection="1">
      <alignment horizontal="center" vertical="center" wrapText="1"/>
      <protection/>
    </xf>
    <xf numFmtId="0" fontId="1" fillId="0" borderId="0" xfId="0" applyFont="1" applyFill="1" applyBorder="1" applyAlignment="1" applyProtection="1">
      <alignment vertical="top" wrapText="1"/>
      <protection/>
    </xf>
    <xf numFmtId="0" fontId="1" fillId="38" borderId="58" xfId="0" applyFont="1" applyFill="1" applyBorder="1" applyAlignment="1" applyProtection="1">
      <alignment horizontal="center" vertical="top" wrapText="1"/>
      <protection/>
    </xf>
    <xf numFmtId="0" fontId="8" fillId="37" borderId="44" xfId="0" applyFont="1" applyFill="1" applyBorder="1" applyAlignment="1" applyProtection="1">
      <alignment horizontal="center" vertical="justify" wrapText="1"/>
      <protection/>
    </xf>
    <xf numFmtId="0" fontId="1" fillId="37" borderId="44" xfId="0" applyFont="1" applyFill="1" applyBorder="1" applyAlignment="1" applyProtection="1">
      <alignment horizontal="center" vertical="justify" wrapText="1"/>
      <protection/>
    </xf>
    <xf numFmtId="202" fontId="1" fillId="37" borderId="38" xfId="0" applyNumberFormat="1" applyFont="1" applyFill="1" applyBorder="1" applyAlignment="1" applyProtection="1">
      <alignment/>
      <protection/>
    </xf>
    <xf numFmtId="0" fontId="1" fillId="0" borderId="44" xfId="0" applyFont="1" applyFill="1" applyBorder="1" applyAlignment="1" applyProtection="1">
      <alignment horizontal="left" vertical="top" wrapText="1"/>
      <protection/>
    </xf>
    <xf numFmtId="0" fontId="4" fillId="0" borderId="44"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200" fontId="1" fillId="0" borderId="45" xfId="0" applyNumberFormat="1" applyFont="1" applyFill="1" applyBorder="1" applyAlignment="1" applyProtection="1">
      <alignment vertical="center"/>
      <protection/>
    </xf>
    <xf numFmtId="200" fontId="8" fillId="37" borderId="45" xfId="0" applyNumberFormat="1" applyFont="1" applyFill="1" applyBorder="1" applyAlignment="1" applyProtection="1">
      <alignment/>
      <protection/>
    </xf>
    <xf numFmtId="0" fontId="4" fillId="0" borderId="48" xfId="0" applyFont="1" applyFill="1" applyBorder="1" applyAlignment="1" applyProtection="1">
      <alignment vertical="top"/>
      <protection/>
    </xf>
    <xf numFmtId="0" fontId="1" fillId="38" borderId="49" xfId="0" applyFont="1" applyFill="1" applyBorder="1" applyAlignment="1" applyProtection="1">
      <alignment horizontal="center" vertical="center" wrapText="1"/>
      <protection/>
    </xf>
    <xf numFmtId="0" fontId="1" fillId="39" borderId="44" xfId="0" applyFont="1" applyFill="1" applyBorder="1" applyAlignment="1" applyProtection="1">
      <alignment horizontal="center" vertical="center" wrapText="1"/>
      <protection/>
    </xf>
    <xf numFmtId="0" fontId="4" fillId="0" borderId="0" xfId="0" applyFont="1" applyFill="1" applyBorder="1" applyAlignment="1" applyProtection="1">
      <alignment vertical="top"/>
      <protection/>
    </xf>
    <xf numFmtId="0" fontId="1" fillId="38" borderId="54" xfId="0" applyFont="1" applyFill="1" applyBorder="1" applyAlignment="1" applyProtection="1">
      <alignment horizontal="center" vertical="center" wrapText="1"/>
      <protection/>
    </xf>
    <xf numFmtId="0" fontId="6" fillId="37" borderId="44" xfId="0" applyFont="1" applyFill="1" applyBorder="1" applyAlignment="1" applyProtection="1">
      <alignment horizontal="left" vertical="top" wrapText="1"/>
      <protection/>
    </xf>
    <xf numFmtId="0" fontId="4" fillId="37" borderId="44" xfId="0" applyFont="1" applyFill="1" applyBorder="1" applyAlignment="1" applyProtection="1">
      <alignment horizontal="center" vertical="justify" wrapText="1"/>
      <protection/>
    </xf>
    <xf numFmtId="0" fontId="6" fillId="37" borderId="44" xfId="0" applyFont="1" applyFill="1" applyBorder="1" applyAlignment="1" applyProtection="1">
      <alignment horizontal="center" vertical="justify" wrapText="1"/>
      <protection/>
    </xf>
    <xf numFmtId="202" fontId="1" fillId="37" borderId="38" xfId="0" applyNumberFormat="1" applyFont="1" applyFill="1" applyBorder="1" applyAlignment="1" applyProtection="1">
      <alignment horizontal="right" vertical="center"/>
      <protection/>
    </xf>
    <xf numFmtId="0" fontId="4" fillId="0" borderId="39" xfId="0" applyFont="1" applyFill="1" applyBorder="1" applyAlignment="1" applyProtection="1">
      <alignment vertical="top"/>
      <protection/>
    </xf>
    <xf numFmtId="0" fontId="6"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justify" wrapText="1"/>
      <protection/>
    </xf>
    <xf numFmtId="0" fontId="6" fillId="0" borderId="0" xfId="0" applyFont="1" applyFill="1" applyBorder="1" applyAlignment="1" applyProtection="1">
      <alignment horizontal="center" vertical="justify" wrapText="1"/>
      <protection/>
    </xf>
    <xf numFmtId="200" fontId="1" fillId="0" borderId="70" xfId="0" applyNumberFormat="1" applyFont="1" applyFill="1" applyBorder="1" applyAlignment="1" applyProtection="1">
      <alignment horizontal="right" vertical="center"/>
      <protection/>
    </xf>
    <xf numFmtId="0" fontId="4" fillId="37" borderId="71" xfId="0" applyFont="1" applyFill="1" applyBorder="1" applyAlignment="1" applyProtection="1">
      <alignment horizontal="left" vertical="top"/>
      <protection/>
    </xf>
    <xf numFmtId="0" fontId="4" fillId="37" borderId="44" xfId="0" applyFont="1" applyFill="1" applyBorder="1" applyAlignment="1" applyProtection="1">
      <alignment horizontal="left" vertical="top"/>
      <protection/>
    </xf>
    <xf numFmtId="0" fontId="4" fillId="37" borderId="44" xfId="0" applyFont="1" applyFill="1" applyBorder="1" applyAlignment="1" applyProtection="1">
      <alignment horizontal="center" vertical="center" wrapText="1"/>
      <protection/>
    </xf>
    <xf numFmtId="0" fontId="6" fillId="37" borderId="44" xfId="0" applyFont="1" applyFill="1" applyBorder="1" applyAlignment="1" applyProtection="1">
      <alignment horizontal="center" vertical="center" wrapText="1"/>
      <protection/>
    </xf>
    <xf numFmtId="200" fontId="1" fillId="37" borderId="38" xfId="0" applyNumberFormat="1" applyFont="1" applyFill="1" applyBorder="1" applyAlignment="1" applyProtection="1">
      <alignment vertical="center"/>
      <protection/>
    </xf>
    <xf numFmtId="0" fontId="4" fillId="0" borderId="71" xfId="0" applyFont="1" applyFill="1" applyBorder="1" applyAlignment="1" applyProtection="1">
      <alignment horizontal="left" vertical="top"/>
      <protection/>
    </xf>
    <xf numFmtId="0" fontId="6" fillId="0" borderId="44" xfId="0" applyFont="1" applyFill="1" applyBorder="1" applyAlignment="1" applyProtection="1">
      <alignment horizontal="left" vertical="top" wrapText="1"/>
      <protection/>
    </xf>
    <xf numFmtId="0" fontId="4" fillId="0" borderId="44" xfId="0" applyFont="1" applyFill="1" applyBorder="1" applyAlignment="1" applyProtection="1">
      <alignment horizontal="left" vertical="top"/>
      <protection/>
    </xf>
    <xf numFmtId="200" fontId="1" fillId="37" borderId="45" xfId="0" applyNumberFormat="1" applyFont="1" applyFill="1" applyBorder="1" applyAlignment="1" applyProtection="1">
      <alignment vertical="center"/>
      <protection/>
    </xf>
    <xf numFmtId="0" fontId="6" fillId="0" borderId="42" xfId="0" applyFont="1" applyFill="1" applyBorder="1" applyAlignment="1" applyProtection="1">
      <alignment horizontal="left" vertical="top"/>
      <protection/>
    </xf>
    <xf numFmtId="0" fontId="1" fillId="0" borderId="39" xfId="0" applyFont="1" applyBorder="1" applyAlignment="1" applyProtection="1">
      <alignment horizontal="left" vertical="top" wrapText="1"/>
      <protection/>
    </xf>
    <xf numFmtId="0" fontId="5" fillId="39" borderId="44" xfId="0" applyFont="1" applyFill="1" applyBorder="1" applyAlignment="1" applyProtection="1">
      <alignment horizontal="center" vertical="center" wrapText="1"/>
      <protection/>
    </xf>
    <xf numFmtId="200" fontId="1" fillId="39" borderId="45" xfId="0" applyNumberFormat="1" applyFont="1" applyFill="1" applyBorder="1" applyAlignment="1" applyProtection="1">
      <alignment vertical="center"/>
      <protection/>
    </xf>
    <xf numFmtId="0" fontId="4" fillId="37" borderId="39" xfId="0" applyFont="1" applyFill="1" applyBorder="1" applyAlignment="1" applyProtection="1">
      <alignment horizontal="left" vertical="top"/>
      <protection/>
    </xf>
    <xf numFmtId="202" fontId="1" fillId="37" borderId="45" xfId="0" applyNumberFormat="1" applyFont="1" applyFill="1" applyBorder="1" applyAlignment="1" applyProtection="1">
      <alignment horizontal="right" vertical="center"/>
      <protection/>
    </xf>
    <xf numFmtId="0" fontId="1" fillId="0" borderId="39" xfId="0" applyFont="1" applyFill="1" applyBorder="1" applyAlignment="1" applyProtection="1">
      <alignment vertical="top" wrapText="1"/>
      <protection/>
    </xf>
    <xf numFmtId="0" fontId="1" fillId="0" borderId="39"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7" fillId="0" borderId="39" xfId="0" applyFont="1" applyFill="1" applyBorder="1" applyAlignment="1" applyProtection="1">
      <alignment horizontal="center" vertical="justify" wrapText="1"/>
      <protection/>
    </xf>
    <xf numFmtId="0" fontId="7" fillId="0" borderId="39" xfId="0" applyFont="1" applyFill="1" applyBorder="1" applyAlignment="1" applyProtection="1">
      <alignment vertical="justify" wrapText="1"/>
      <protection/>
    </xf>
    <xf numFmtId="0" fontId="7" fillId="0" borderId="44" xfId="0" applyFont="1" applyFill="1" applyBorder="1" applyAlignment="1" applyProtection="1">
      <alignment vertical="justify" wrapText="1"/>
      <protection/>
    </xf>
    <xf numFmtId="0" fontId="6" fillId="0" borderId="44" xfId="0" applyFont="1" applyFill="1" applyBorder="1" applyAlignment="1" applyProtection="1">
      <alignment vertical="justify" wrapText="1"/>
      <protection/>
    </xf>
    <xf numFmtId="200" fontId="1" fillId="0" borderId="45" xfId="0" applyNumberFormat="1" applyFont="1" applyFill="1" applyBorder="1" applyAlignment="1" applyProtection="1">
      <alignment/>
      <protection/>
    </xf>
    <xf numFmtId="0" fontId="4" fillId="37" borderId="72" xfId="0" applyFont="1" applyFill="1" applyBorder="1" applyAlignment="1" applyProtection="1">
      <alignment vertical="top"/>
      <protection/>
    </xf>
    <xf numFmtId="0" fontId="4" fillId="37" borderId="0" xfId="0" applyFont="1" applyFill="1" applyBorder="1" applyAlignment="1" applyProtection="1">
      <alignment vertical="top"/>
      <protection/>
    </xf>
    <xf numFmtId="0" fontId="7" fillId="37" borderId="39" xfId="0" applyFont="1" applyFill="1" applyBorder="1" applyAlignment="1" applyProtection="1">
      <alignment horizontal="left" vertical="top" wrapText="1"/>
      <protection/>
    </xf>
    <xf numFmtId="0" fontId="7" fillId="37" borderId="39" xfId="0" applyFont="1" applyFill="1" applyBorder="1" applyAlignment="1" applyProtection="1">
      <alignment horizontal="center" vertical="justify" wrapText="1"/>
      <protection/>
    </xf>
    <xf numFmtId="0" fontId="7" fillId="37" borderId="39" xfId="0" applyFont="1" applyFill="1" applyBorder="1" applyAlignment="1" applyProtection="1">
      <alignment vertical="justify" wrapText="1"/>
      <protection/>
    </xf>
    <xf numFmtId="0" fontId="7" fillId="37" borderId="44" xfId="0" applyFont="1" applyFill="1" applyBorder="1" applyAlignment="1" applyProtection="1">
      <alignment vertical="justify" wrapText="1"/>
      <protection/>
    </xf>
    <xf numFmtId="0" fontId="6" fillId="37" borderId="44" xfId="0" applyFont="1" applyFill="1" applyBorder="1" applyAlignment="1" applyProtection="1">
      <alignment vertical="justify" wrapText="1"/>
      <protection/>
    </xf>
    <xf numFmtId="200" fontId="1" fillId="37" borderId="45" xfId="0" applyNumberFormat="1" applyFont="1" applyFill="1" applyBorder="1" applyAlignment="1" applyProtection="1">
      <alignment/>
      <protection/>
    </xf>
    <xf numFmtId="0" fontId="6" fillId="37" borderId="73" xfId="0" applyFont="1" applyFill="1" applyBorder="1" applyAlignment="1" applyProtection="1">
      <alignment horizontal="left" vertical="top" wrapText="1"/>
      <protection/>
    </xf>
    <xf numFmtId="0" fontId="4" fillId="37" borderId="73" xfId="0" applyFont="1" applyFill="1" applyBorder="1" applyAlignment="1" applyProtection="1">
      <alignment horizontal="center" vertical="justify" wrapText="1"/>
      <protection/>
    </xf>
    <xf numFmtId="0" fontId="6" fillId="37" borderId="73" xfId="0" applyFont="1" applyFill="1" applyBorder="1" applyAlignment="1" applyProtection="1">
      <alignment horizontal="center" vertical="justify" wrapText="1"/>
      <protection/>
    </xf>
    <xf numFmtId="202" fontId="1" fillId="37" borderId="74" xfId="0" applyNumberFormat="1" applyFont="1" applyFill="1" applyBorder="1" applyAlignment="1" applyProtection="1">
      <alignment horizontal="right" vertical="center"/>
      <protection/>
    </xf>
    <xf numFmtId="0" fontId="1" fillId="0" borderId="0" xfId="0" applyFont="1" applyBorder="1" applyAlignment="1" applyProtection="1">
      <alignment horizontal="left" vertical="top" wrapText="1"/>
      <protection/>
    </xf>
    <xf numFmtId="0" fontId="1" fillId="0" borderId="0" xfId="0" applyFont="1" applyAlignment="1" applyProtection="1">
      <alignment vertical="top" wrapText="1"/>
      <protection/>
    </xf>
    <xf numFmtId="0" fontId="1" fillId="0" borderId="0" xfId="0" applyFont="1" applyAlignment="1" applyProtection="1">
      <alignment horizontal="left" vertical="top" wrapText="1"/>
      <protection/>
    </xf>
    <xf numFmtId="200" fontId="1" fillId="0" borderId="0" xfId="0" applyNumberFormat="1" applyFont="1" applyAlignment="1" applyProtection="1">
      <alignment horizontal="center" vertical="justify" wrapText="1"/>
      <protection/>
    </xf>
    <xf numFmtId="9" fontId="0" fillId="0" borderId="22" xfId="0" applyNumberFormat="1" applyBorder="1" applyAlignment="1" applyProtection="1">
      <alignment/>
      <protection locked="0"/>
    </xf>
    <xf numFmtId="0" fontId="4" fillId="38" borderId="75" xfId="0" applyFont="1" applyFill="1" applyBorder="1" applyAlignment="1" applyProtection="1">
      <alignment horizontal="center" vertical="top" wrapText="1"/>
      <protection/>
    </xf>
    <xf numFmtId="0" fontId="4" fillId="38" borderId="76" xfId="0" applyFont="1" applyFill="1" applyBorder="1" applyAlignment="1" applyProtection="1">
      <alignment horizontal="center" vertical="top" wrapText="1"/>
      <protection/>
    </xf>
    <xf numFmtId="0" fontId="4" fillId="38" borderId="77" xfId="0" applyFont="1" applyFill="1" applyBorder="1" applyAlignment="1" applyProtection="1">
      <alignment horizontal="center" vertical="top" wrapText="1"/>
      <protection/>
    </xf>
    <xf numFmtId="49" fontId="1" fillId="38" borderId="78" xfId="0" applyNumberFormat="1" applyFont="1" applyFill="1" applyBorder="1" applyAlignment="1" applyProtection="1">
      <alignment horizontal="center" vertical="center" wrapText="1"/>
      <protection/>
    </xf>
    <xf numFmtId="1" fontId="1" fillId="0" borderId="79" xfId="0" applyNumberFormat="1" applyFont="1" applyFill="1" applyBorder="1" applyAlignment="1" applyProtection="1">
      <alignment horizontal="left" vertical="center" wrapText="1" indent="1"/>
      <protection/>
    </xf>
    <xf numFmtId="1" fontId="1" fillId="33" borderId="80" xfId="0" applyNumberFormat="1" applyFont="1" applyFill="1" applyBorder="1" applyAlignment="1" applyProtection="1">
      <alignment horizontal="center" vertical="center" wrapText="1"/>
      <protection/>
    </xf>
    <xf numFmtId="49" fontId="1" fillId="38" borderId="71" xfId="0" applyNumberFormat="1" applyFont="1" applyFill="1" applyBorder="1" applyAlignment="1" applyProtection="1">
      <alignment horizontal="center" vertical="center" wrapText="1"/>
      <protection/>
    </xf>
    <xf numFmtId="1" fontId="1" fillId="0" borderId="81" xfId="0" applyNumberFormat="1" applyFont="1" applyFill="1" applyBorder="1" applyAlignment="1" applyProtection="1">
      <alignment horizontal="left" vertical="center" wrapText="1" indent="1"/>
      <protection/>
    </xf>
    <xf numFmtId="1" fontId="1" fillId="33" borderId="38" xfId="0" applyNumberFormat="1" applyFont="1" applyFill="1" applyBorder="1" applyAlignment="1" applyProtection="1">
      <alignment horizontal="center" vertical="center" wrapText="1"/>
      <protection/>
    </xf>
    <xf numFmtId="49" fontId="1" fillId="38" borderId="35" xfId="0" applyNumberFormat="1" applyFont="1" applyFill="1" applyBorder="1" applyAlignment="1" applyProtection="1">
      <alignment horizontal="center" vertical="center" wrapText="1"/>
      <protection/>
    </xf>
    <xf numFmtId="1" fontId="1" fillId="0" borderId="82" xfId="0" applyNumberFormat="1" applyFont="1" applyFill="1" applyBorder="1" applyAlignment="1" applyProtection="1">
      <alignment horizontal="left" vertical="center" wrapText="1" indent="1"/>
      <protection/>
    </xf>
    <xf numFmtId="0" fontId="1" fillId="0" borderId="46" xfId="0" applyFont="1" applyBorder="1" applyAlignment="1" applyProtection="1">
      <alignment horizontal="center" vertical="center" wrapText="1"/>
      <protection/>
    </xf>
    <xf numFmtId="1" fontId="1" fillId="35" borderId="47" xfId="0" applyNumberFormat="1" applyFont="1" applyFill="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1" fontId="1" fillId="35" borderId="44" xfId="0" applyNumberFormat="1" applyFont="1" applyFill="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1" fontId="1" fillId="35" borderId="25" xfId="0" applyNumberFormat="1"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1" fontId="1" fillId="35" borderId="39" xfId="0" applyNumberFormat="1" applyFont="1" applyFill="1" applyBorder="1" applyAlignment="1" applyProtection="1">
      <alignment horizontal="center" vertical="center" wrapText="1"/>
      <protection/>
    </xf>
    <xf numFmtId="1" fontId="1" fillId="35" borderId="19" xfId="0" applyNumberFormat="1" applyFont="1" applyFill="1" applyBorder="1" applyAlignment="1" applyProtection="1">
      <alignment horizontal="center" vertical="center" wrapText="1"/>
      <protection/>
    </xf>
    <xf numFmtId="0" fontId="1" fillId="0" borderId="19" xfId="0" applyFont="1" applyBorder="1" applyAlignment="1" applyProtection="1">
      <alignment horizontal="center" vertical="justify" wrapText="1"/>
      <protection/>
    </xf>
    <xf numFmtId="1" fontId="1" fillId="35" borderId="46" xfId="0" applyNumberFormat="1" applyFont="1" applyFill="1" applyBorder="1" applyAlignment="1" applyProtection="1">
      <alignment horizontal="center" vertical="center" wrapText="1"/>
      <protection/>
    </xf>
    <xf numFmtId="202" fontId="1" fillId="35" borderId="47" xfId="0" applyNumberFormat="1" applyFont="1" applyFill="1" applyBorder="1" applyAlignment="1" applyProtection="1">
      <alignment horizontal="center" vertical="center" wrapText="1"/>
      <protection locked="0"/>
    </xf>
    <xf numFmtId="0" fontId="1" fillId="0" borderId="17" xfId="0" applyFont="1" applyBorder="1" applyAlignment="1" applyProtection="1">
      <alignment horizontal="left" vertical="center" wrapText="1" indent="1"/>
      <protection/>
    </xf>
    <xf numFmtId="0" fontId="1" fillId="36" borderId="17" xfId="0" applyFont="1" applyFill="1" applyBorder="1" applyAlignment="1" applyProtection="1">
      <alignment horizontal="left" vertical="center" wrapText="1" indent="1"/>
      <protection/>
    </xf>
    <xf numFmtId="0" fontId="1" fillId="0" borderId="18" xfId="0" applyFont="1" applyBorder="1" applyAlignment="1" applyProtection="1">
      <alignment vertical="center" wrapText="1"/>
      <protection/>
    </xf>
    <xf numFmtId="0" fontId="1" fillId="0" borderId="17" xfId="0" applyFont="1" applyFill="1" applyBorder="1" applyAlignment="1" applyProtection="1">
      <alignment vertical="center" wrapText="1"/>
      <protection/>
    </xf>
    <xf numFmtId="0" fontId="1" fillId="0" borderId="17" xfId="0" applyFont="1" applyBorder="1" applyAlignment="1" applyProtection="1">
      <alignment horizontal="left" vertical="center" wrapText="1" indent="1"/>
      <protection/>
    </xf>
    <xf numFmtId="0" fontId="1" fillId="0" borderId="18" xfId="0" applyFont="1" applyBorder="1" applyAlignment="1" applyProtection="1">
      <alignment horizontal="left" vertical="center" wrapText="1" indent="1"/>
      <protection/>
    </xf>
    <xf numFmtId="202" fontId="1" fillId="35" borderId="17" xfId="0" applyNumberFormat="1" applyFont="1" applyFill="1" applyBorder="1" applyAlignment="1" applyProtection="1">
      <alignment horizontal="center" vertical="center" wrapText="1"/>
      <protection locked="0"/>
    </xf>
    <xf numFmtId="202" fontId="1" fillId="0" borderId="17" xfId="0" applyNumberFormat="1" applyFont="1" applyFill="1" applyBorder="1" applyAlignment="1" applyProtection="1">
      <alignment horizontal="center" vertical="center" wrapText="1"/>
      <protection/>
    </xf>
    <xf numFmtId="202" fontId="1" fillId="35" borderId="26" xfId="0" applyNumberFormat="1" applyFont="1" applyFill="1" applyBorder="1" applyAlignment="1" applyProtection="1">
      <alignment horizontal="center" vertical="center" wrapText="1"/>
      <protection locked="0"/>
    </xf>
    <xf numFmtId="202" fontId="1" fillId="35" borderId="17" xfId="0" applyNumberFormat="1" applyFont="1" applyFill="1" applyBorder="1" applyAlignment="1" applyProtection="1">
      <alignment horizontal="center" vertical="center" wrapText="1"/>
      <protection locked="0"/>
    </xf>
    <xf numFmtId="202" fontId="1" fillId="35" borderId="26" xfId="0" applyNumberFormat="1" applyFont="1" applyFill="1" applyBorder="1" applyAlignment="1" applyProtection="1">
      <alignment horizontal="center" vertical="center" wrapText="1"/>
      <protection locked="0"/>
    </xf>
    <xf numFmtId="202" fontId="0" fillId="0" borderId="0" xfId="0" applyNumberFormat="1" applyAlignment="1" applyProtection="1">
      <alignment/>
      <protection/>
    </xf>
    <xf numFmtId="202" fontId="5" fillId="34" borderId="17" xfId="0" applyNumberFormat="1" applyFont="1" applyFill="1" applyBorder="1" applyAlignment="1" applyProtection="1">
      <alignment horizontal="center" vertical="center" wrapText="1"/>
      <protection/>
    </xf>
    <xf numFmtId="202" fontId="0" fillId="0" borderId="19" xfId="0" applyNumberFormat="1" applyBorder="1" applyAlignment="1" applyProtection="1">
      <alignment/>
      <protection/>
    </xf>
    <xf numFmtId="202" fontId="0" fillId="0" borderId="22" xfId="0" applyNumberFormat="1" applyBorder="1" applyAlignment="1" applyProtection="1">
      <alignment/>
      <protection/>
    </xf>
    <xf numFmtId="202" fontId="0" fillId="0" borderId="25" xfId="0" applyNumberFormat="1" applyBorder="1" applyAlignment="1" applyProtection="1">
      <alignment/>
      <protection/>
    </xf>
    <xf numFmtId="202" fontId="0" fillId="0" borderId="23" xfId="0" applyNumberFormat="1" applyBorder="1" applyAlignment="1" applyProtection="1">
      <alignment/>
      <protection/>
    </xf>
    <xf numFmtId="202" fontId="1" fillId="35" borderId="57" xfId="0" applyNumberFormat="1" applyFont="1" applyFill="1" applyBorder="1" applyAlignment="1" applyProtection="1">
      <alignment horizontal="center" vertical="center" wrapText="1"/>
      <protection locked="0"/>
    </xf>
    <xf numFmtId="202" fontId="1" fillId="35" borderId="38" xfId="0" applyNumberFormat="1" applyFont="1" applyFill="1" applyBorder="1" applyAlignment="1" applyProtection="1">
      <alignment horizontal="center" vertical="center" wrapText="1"/>
      <protection locked="0"/>
    </xf>
    <xf numFmtId="202" fontId="1" fillId="35" borderId="14" xfId="0" applyNumberFormat="1" applyFont="1" applyFill="1" applyBorder="1" applyAlignment="1" applyProtection="1">
      <alignment horizontal="center" vertical="center" wrapText="1"/>
      <protection locked="0"/>
    </xf>
    <xf numFmtId="202" fontId="1" fillId="35" borderId="25" xfId="0" applyNumberFormat="1" applyFont="1" applyFill="1" applyBorder="1" applyAlignment="1" applyProtection="1">
      <alignment horizontal="center" vertical="center" wrapText="1"/>
      <protection locked="0"/>
    </xf>
    <xf numFmtId="202" fontId="1" fillId="35" borderId="46" xfId="0" applyNumberFormat="1" applyFont="1" applyFill="1" applyBorder="1" applyAlignment="1" applyProtection="1">
      <alignment horizontal="center" vertical="center" wrapText="1"/>
      <protection locked="0"/>
    </xf>
    <xf numFmtId="0" fontId="1" fillId="0" borderId="46" xfId="0" applyFont="1" applyBorder="1" applyAlignment="1" applyProtection="1">
      <alignment/>
      <protection/>
    </xf>
    <xf numFmtId="0" fontId="8" fillId="33" borderId="45" xfId="0" applyFont="1" applyFill="1" applyBorder="1" applyAlignment="1" applyProtection="1">
      <alignment horizontal="right"/>
      <protection/>
    </xf>
    <xf numFmtId="202" fontId="0" fillId="35" borderId="19" xfId="0" applyNumberFormat="1" applyFill="1" applyBorder="1" applyAlignment="1" applyProtection="1">
      <alignment/>
      <protection locked="0"/>
    </xf>
    <xf numFmtId="202" fontId="1" fillId="0" borderId="83" xfId="0" applyNumberFormat="1" applyFont="1" applyFill="1" applyBorder="1" applyAlignment="1" applyProtection="1">
      <alignment horizontal="center" vertical="center" wrapText="1"/>
      <protection/>
    </xf>
    <xf numFmtId="202" fontId="1" fillId="0" borderId="19" xfId="0" applyNumberFormat="1" applyFont="1" applyFill="1" applyBorder="1" applyAlignment="1" applyProtection="1">
      <alignment horizontal="center" vertical="center" wrapText="1"/>
      <protection/>
    </xf>
    <xf numFmtId="202" fontId="1" fillId="0" borderId="15" xfId="0" applyNumberFormat="1" applyFont="1" applyFill="1" applyBorder="1" applyAlignment="1" applyProtection="1">
      <alignment horizontal="center" vertical="center" wrapText="1"/>
      <protection/>
    </xf>
    <xf numFmtId="202" fontId="10" fillId="0" borderId="46" xfId="53" applyNumberFormat="1" applyFont="1" applyFill="1" applyBorder="1" applyAlignment="1" applyProtection="1">
      <alignment horizontal="center" vertical="center" wrapText="1"/>
      <protection/>
    </xf>
    <xf numFmtId="0" fontId="0" fillId="0" borderId="0" xfId="0" applyNumberFormat="1" applyAlignment="1" applyProtection="1">
      <alignment/>
      <protection/>
    </xf>
    <xf numFmtId="9" fontId="0" fillId="0" borderId="0" xfId="0" applyNumberFormat="1" applyAlignment="1" applyProtection="1">
      <alignment/>
      <protection/>
    </xf>
    <xf numFmtId="10" fontId="0" fillId="35" borderId="19" xfId="0" applyNumberFormat="1" applyFill="1" applyBorder="1" applyAlignment="1" applyProtection="1">
      <alignment/>
      <protection locked="0"/>
    </xf>
    <xf numFmtId="0" fontId="1" fillId="0" borderId="55" xfId="0" applyFont="1" applyBorder="1" applyAlignment="1" applyProtection="1">
      <alignment horizontal="left" vertical="top" wrapText="1"/>
      <protection/>
    </xf>
    <xf numFmtId="213" fontId="1" fillId="35" borderId="19" xfId="59" applyNumberFormat="1" applyFont="1" applyFill="1" applyBorder="1" applyAlignment="1" applyProtection="1">
      <alignment horizontal="center" vertical="center"/>
      <protection locked="0"/>
    </xf>
    <xf numFmtId="213" fontId="1" fillId="35" borderId="54" xfId="42" applyNumberFormat="1" applyFont="1" applyFill="1" applyBorder="1" applyAlignment="1" applyProtection="1">
      <alignment horizontal="center" vertical="center" wrapText="1"/>
      <protection locked="0"/>
    </xf>
    <xf numFmtId="0" fontId="1" fillId="0" borderId="46" xfId="0" applyFont="1" applyBorder="1" applyAlignment="1" applyProtection="1">
      <alignment horizontal="left" vertical="top" wrapText="1"/>
      <protection/>
    </xf>
    <xf numFmtId="0" fontId="1" fillId="0" borderId="51"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0" fillId="0" borderId="15" xfId="0" applyBorder="1" applyAlignment="1" applyProtection="1">
      <alignment horizontal="left" vertical="top" wrapText="1"/>
      <protection/>
    </xf>
    <xf numFmtId="1" fontId="5" fillId="0" borderId="46" xfId="0" applyNumberFormat="1" applyFont="1" applyBorder="1" applyAlignment="1" applyProtection="1">
      <alignment horizontal="center" vertical="center" wrapText="1"/>
      <protection/>
    </xf>
    <xf numFmtId="0" fontId="1" fillId="0" borderId="84" xfId="0" applyFont="1" applyBorder="1" applyAlignment="1" applyProtection="1">
      <alignment horizontal="center" vertical="center" wrapText="1"/>
      <protection/>
    </xf>
    <xf numFmtId="0" fontId="0" fillId="0" borderId="15" xfId="0" applyBorder="1" applyAlignment="1">
      <alignment horizontal="left" vertical="top" wrapText="1"/>
    </xf>
    <xf numFmtId="0" fontId="0" fillId="0" borderId="51" xfId="0" applyBorder="1" applyAlignment="1">
      <alignment horizontal="left" vertical="top" wrapText="1"/>
    </xf>
    <xf numFmtId="0" fontId="10" fillId="0" borderId="21" xfId="53" applyFont="1" applyBorder="1" applyAlignment="1" applyProtection="1">
      <alignment horizontal="center" vertical="center" wrapText="1"/>
      <protection/>
    </xf>
    <xf numFmtId="0" fontId="10" fillId="0" borderId="48" xfId="53" applyFont="1" applyBorder="1" applyAlignment="1" applyProtection="1">
      <alignment horizontal="center" vertical="center" wrapText="1"/>
      <protection/>
    </xf>
    <xf numFmtId="0" fontId="10" fillId="0" borderId="62" xfId="53" applyFont="1" applyBorder="1" applyAlignment="1" applyProtection="1">
      <alignment horizontal="center" vertical="center" wrapText="1"/>
      <protection/>
    </xf>
    <xf numFmtId="0" fontId="10" fillId="0" borderId="40" xfId="53" applyFont="1" applyBorder="1" applyAlignment="1" applyProtection="1">
      <alignment horizontal="center" vertical="center" wrapText="1"/>
      <protection/>
    </xf>
    <xf numFmtId="0" fontId="10" fillId="0" borderId="39" xfId="53" applyFont="1" applyBorder="1" applyAlignment="1" applyProtection="1">
      <alignment horizontal="center" vertical="center" wrapText="1"/>
      <protection/>
    </xf>
    <xf numFmtId="0" fontId="10" fillId="0" borderId="36" xfId="53"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202" fontId="1" fillId="35" borderId="47" xfId="0" applyNumberFormat="1" applyFont="1" applyFill="1" applyBorder="1" applyAlignment="1" applyProtection="1">
      <alignment horizontal="center" vertical="center" wrapText="1"/>
      <protection locked="0"/>
    </xf>
    <xf numFmtId="202" fontId="1" fillId="35" borderId="52" xfId="0" applyNumberFormat="1" applyFont="1" applyFill="1" applyBorder="1" applyAlignment="1" applyProtection="1">
      <alignment horizontal="center" vertical="center" wrapText="1"/>
      <protection locked="0"/>
    </xf>
    <xf numFmtId="202" fontId="1" fillId="35" borderId="16" xfId="0" applyNumberFormat="1" applyFont="1" applyFill="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202" fontId="1" fillId="0" borderId="67" xfId="0" applyNumberFormat="1" applyFont="1" applyBorder="1" applyAlignment="1" applyProtection="1">
      <alignment horizontal="right" vertical="center" wrapText="1"/>
      <protection/>
    </xf>
    <xf numFmtId="0" fontId="0" fillId="0" borderId="60" xfId="0" applyBorder="1" applyAlignment="1" applyProtection="1">
      <alignment horizontal="right" vertical="center" wrapText="1"/>
      <protection/>
    </xf>
    <xf numFmtId="0" fontId="0" fillId="0" borderId="60" xfId="0" applyBorder="1" applyAlignment="1">
      <alignment horizontal="right" vertical="center" wrapText="1"/>
    </xf>
    <xf numFmtId="0" fontId="0" fillId="0" borderId="57" xfId="0" applyBorder="1" applyAlignment="1">
      <alignment horizontal="right" vertical="center" wrapText="1"/>
    </xf>
    <xf numFmtId="202" fontId="1" fillId="0" borderId="57" xfId="0" applyNumberFormat="1" applyFont="1" applyBorder="1" applyAlignment="1" applyProtection="1">
      <alignment horizontal="right" vertical="center" wrapText="1"/>
      <protection/>
    </xf>
    <xf numFmtId="0" fontId="1" fillId="0" borderId="43" xfId="0"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0" fillId="0" borderId="21" xfId="53" applyFont="1" applyBorder="1" applyAlignment="1" applyProtection="1">
      <alignment horizontal="center" vertical="center" wrapText="1"/>
      <protection/>
    </xf>
    <xf numFmtId="0" fontId="10" fillId="0" borderId="48" xfId="53" applyFont="1" applyBorder="1" applyAlignment="1" applyProtection="1">
      <alignment horizontal="center" vertical="center" wrapText="1"/>
      <protection/>
    </xf>
    <xf numFmtId="0" fontId="10" fillId="0" borderId="62" xfId="53" applyFont="1" applyBorder="1" applyAlignment="1" applyProtection="1">
      <alignment horizontal="center" vertical="center" wrapText="1"/>
      <protection/>
    </xf>
    <xf numFmtId="0" fontId="10" fillId="0" borderId="85" xfId="53" applyFont="1" applyBorder="1" applyAlignment="1" applyProtection="1">
      <alignment horizontal="center" vertical="center" wrapText="1"/>
      <protection/>
    </xf>
    <xf numFmtId="0" fontId="10" fillId="0" borderId="0" xfId="53" applyFont="1" applyAlignment="1" applyProtection="1">
      <alignment horizontal="center" vertical="center" wrapText="1"/>
      <protection/>
    </xf>
    <xf numFmtId="0" fontId="10" fillId="0" borderId="61" xfId="53" applyFont="1" applyBorder="1" applyAlignment="1" applyProtection="1">
      <alignment horizontal="center" vertical="center" wrapText="1"/>
      <protection/>
    </xf>
    <xf numFmtId="0" fontId="10" fillId="0" borderId="40" xfId="53" applyFont="1" applyBorder="1" applyAlignment="1" applyProtection="1">
      <alignment horizontal="center" vertical="center" wrapText="1"/>
      <protection/>
    </xf>
    <xf numFmtId="0" fontId="10" fillId="0" borderId="39" xfId="53" applyFont="1" applyBorder="1" applyAlignment="1" applyProtection="1">
      <alignment horizontal="center" vertical="center" wrapText="1"/>
      <protection/>
    </xf>
    <xf numFmtId="0" fontId="10" fillId="0" borderId="36" xfId="53" applyFont="1" applyBorder="1" applyAlignment="1" applyProtection="1">
      <alignment horizontal="center" vertical="center" wrapText="1"/>
      <protection/>
    </xf>
    <xf numFmtId="0" fontId="0" fillId="0" borderId="57" xfId="0" applyBorder="1" applyAlignment="1" applyProtection="1">
      <alignment horizontal="right" vertical="center" wrapText="1"/>
      <protection/>
    </xf>
    <xf numFmtId="0" fontId="10" fillId="0" borderId="62" xfId="53" applyFont="1" applyBorder="1" applyAlignment="1" applyProtection="1">
      <alignment/>
      <protection/>
    </xf>
    <xf numFmtId="0" fontId="10" fillId="0" borderId="85" xfId="53" applyFont="1" applyBorder="1" applyAlignment="1" applyProtection="1">
      <alignment/>
      <protection/>
    </xf>
    <xf numFmtId="0" fontId="10" fillId="0" borderId="61" xfId="53" applyFont="1" applyBorder="1" applyAlignment="1" applyProtection="1">
      <alignment/>
      <protection/>
    </xf>
    <xf numFmtId="0" fontId="10" fillId="0" borderId="40" xfId="53" applyFont="1" applyBorder="1" applyAlignment="1" applyProtection="1">
      <alignment/>
      <protection/>
    </xf>
    <xf numFmtId="0" fontId="10" fillId="0" borderId="36" xfId="53" applyFont="1" applyBorder="1" applyAlignment="1" applyProtection="1">
      <alignment/>
      <protection/>
    </xf>
    <xf numFmtId="202" fontId="1" fillId="0" borderId="67" xfId="0" applyNumberFormat="1" applyFont="1" applyBorder="1" applyAlignment="1" applyProtection="1">
      <alignment vertical="center" wrapText="1"/>
      <protection/>
    </xf>
    <xf numFmtId="0" fontId="0" fillId="0" borderId="60" xfId="0" applyBorder="1" applyAlignment="1" applyProtection="1">
      <alignment vertical="center" wrapText="1"/>
      <protection/>
    </xf>
    <xf numFmtId="0" fontId="0" fillId="0" borderId="57" xfId="0" applyBorder="1" applyAlignment="1" applyProtection="1">
      <alignment vertical="center" wrapText="1"/>
      <protection/>
    </xf>
    <xf numFmtId="202" fontId="1" fillId="0" borderId="67" xfId="0" applyNumberFormat="1" applyFont="1" applyBorder="1" applyAlignment="1" applyProtection="1">
      <alignment vertical="center"/>
      <protection/>
    </xf>
    <xf numFmtId="202" fontId="1" fillId="0" borderId="60" xfId="0" applyNumberFormat="1" applyFont="1" applyBorder="1" applyAlignment="1" applyProtection="1">
      <alignment vertical="center"/>
      <protection/>
    </xf>
    <xf numFmtId="202" fontId="1" fillId="0" borderId="57" xfId="0" applyNumberFormat="1" applyFont="1" applyBorder="1" applyAlignment="1" applyProtection="1">
      <alignment vertical="center"/>
      <protection/>
    </xf>
    <xf numFmtId="202" fontId="10" fillId="0" borderId="49" xfId="53" applyNumberFormat="1" applyFont="1" applyFill="1" applyBorder="1" applyAlignment="1" applyProtection="1">
      <alignment horizontal="center" vertical="center"/>
      <protection/>
    </xf>
    <xf numFmtId="202" fontId="10" fillId="0" borderId="53" xfId="53" applyNumberFormat="1" applyFont="1" applyBorder="1" applyAlignment="1" applyProtection="1">
      <alignment horizontal="center" vertical="center"/>
      <protection/>
    </xf>
    <xf numFmtId="202" fontId="10" fillId="0" borderId="54" xfId="53" applyNumberFormat="1" applyFont="1" applyBorder="1" applyAlignment="1" applyProtection="1">
      <alignment horizontal="center" vertical="center"/>
      <protection/>
    </xf>
    <xf numFmtId="1" fontId="5" fillId="0" borderId="51" xfId="0" applyNumberFormat="1" applyFont="1" applyBorder="1" applyAlignment="1" applyProtection="1">
      <alignment horizontal="center" vertical="center" wrapText="1"/>
      <protection/>
    </xf>
    <xf numFmtId="1" fontId="5" fillId="0" borderId="15" xfId="0" applyNumberFormat="1" applyFont="1" applyBorder="1" applyAlignment="1" applyProtection="1">
      <alignment horizontal="center" vertical="center" wrapText="1"/>
      <protection/>
    </xf>
    <xf numFmtId="202" fontId="1" fillId="0" borderId="67" xfId="0" applyNumberFormat="1" applyFont="1" applyBorder="1" applyAlignment="1" applyProtection="1">
      <alignment horizontal="right" vertical="center"/>
      <protection/>
    </xf>
    <xf numFmtId="202" fontId="1" fillId="0" borderId="60" xfId="0" applyNumberFormat="1" applyFont="1" applyBorder="1" applyAlignment="1" applyProtection="1">
      <alignment horizontal="right" vertical="center"/>
      <protection/>
    </xf>
    <xf numFmtId="202" fontId="10" fillId="0" borderId="43" xfId="53" applyNumberFormat="1" applyFont="1" applyFill="1" applyBorder="1" applyAlignment="1" applyProtection="1">
      <alignment horizontal="center" vertical="center"/>
      <protection/>
    </xf>
    <xf numFmtId="1" fontId="1" fillId="35" borderId="47" xfId="0" applyNumberFormat="1" applyFont="1" applyFill="1" applyBorder="1" applyAlignment="1" applyProtection="1">
      <alignment horizontal="center" vertical="center" wrapText="1"/>
      <protection/>
    </xf>
    <xf numFmtId="1" fontId="1" fillId="35" borderId="52" xfId="0" applyNumberFormat="1" applyFont="1" applyFill="1" applyBorder="1" applyAlignment="1" applyProtection="1">
      <alignment horizontal="center" vertical="center" wrapText="1"/>
      <protection/>
    </xf>
    <xf numFmtId="1" fontId="1" fillId="35" borderId="16" xfId="0" applyNumberFormat="1"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49" fontId="1" fillId="0" borderId="50" xfId="0" applyNumberFormat="1" applyFont="1" applyBorder="1" applyAlignment="1" applyProtection="1">
      <alignment horizontal="center" vertical="center" wrapText="1"/>
      <protection/>
    </xf>
    <xf numFmtId="49" fontId="1" fillId="0" borderId="86" xfId="0" applyNumberFormat="1" applyFont="1" applyBorder="1" applyAlignment="1" applyProtection="1">
      <alignment horizontal="center" vertical="center" wrapText="1"/>
      <protection/>
    </xf>
    <xf numFmtId="49" fontId="1" fillId="0" borderId="14" xfId="0" applyNumberFormat="1" applyFont="1"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1" fontId="1" fillId="0" borderId="50" xfId="0" applyNumberFormat="1" applyFont="1" applyBorder="1" applyAlignment="1" applyProtection="1">
      <alignment horizontal="center" vertical="center" wrapText="1"/>
      <protection/>
    </xf>
    <xf numFmtId="1" fontId="1" fillId="0" borderId="86" xfId="0" applyNumberFormat="1" applyFont="1" applyBorder="1" applyAlignment="1" applyProtection="1">
      <alignment horizontal="center" vertical="center" wrapText="1"/>
      <protection/>
    </xf>
    <xf numFmtId="1" fontId="1" fillId="0" borderId="14" xfId="0" applyNumberFormat="1" applyFont="1" applyBorder="1" applyAlignment="1" applyProtection="1">
      <alignment horizontal="center" vertical="center" wrapText="1"/>
      <protection/>
    </xf>
    <xf numFmtId="202" fontId="10" fillId="0" borderId="46" xfId="53" applyNumberFormat="1" applyFont="1" applyFill="1" applyBorder="1" applyAlignment="1" applyProtection="1">
      <alignment horizontal="center" vertical="center" wrapText="1"/>
      <protection/>
    </xf>
    <xf numFmtId="202" fontId="10" fillId="0" borderId="15" xfId="53" applyNumberFormat="1" applyFont="1" applyBorder="1" applyAlignment="1" applyProtection="1">
      <alignment horizontal="center" vertical="center" wrapText="1"/>
      <protection/>
    </xf>
    <xf numFmtId="0" fontId="5" fillId="0" borderId="46"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1" fillId="0" borderId="50" xfId="0" applyFont="1" applyFill="1" applyBorder="1" applyAlignment="1" applyProtection="1">
      <alignment horizontal="center" vertical="center" wrapText="1"/>
      <protection/>
    </xf>
    <xf numFmtId="0" fontId="1" fillId="0" borderId="86"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1" fontId="1" fillId="35" borderId="48" xfId="0" applyNumberFormat="1" applyFont="1" applyFill="1" applyBorder="1" applyAlignment="1" applyProtection="1">
      <alignment horizontal="center" vertical="center" wrapText="1"/>
      <protection/>
    </xf>
    <xf numFmtId="1" fontId="1" fillId="35" borderId="0" xfId="0" applyNumberFormat="1" applyFont="1" applyFill="1" applyBorder="1" applyAlignment="1" applyProtection="1">
      <alignment horizontal="center" vertical="center" wrapText="1"/>
      <protection/>
    </xf>
    <xf numFmtId="1" fontId="1" fillId="35" borderId="39" xfId="0" applyNumberFormat="1" applyFont="1" applyFill="1" applyBorder="1" applyAlignment="1" applyProtection="1">
      <alignment horizontal="center" vertical="center" wrapText="1"/>
      <protection/>
    </xf>
    <xf numFmtId="202" fontId="1" fillId="35" borderId="46" xfId="0" applyNumberFormat="1" applyFont="1" applyFill="1" applyBorder="1" applyAlignment="1" applyProtection="1">
      <alignment horizontal="center" vertical="center" wrapText="1"/>
      <protection locked="0"/>
    </xf>
    <xf numFmtId="202" fontId="1" fillId="35" borderId="51" xfId="0" applyNumberFormat="1" applyFont="1" applyFill="1" applyBorder="1" applyAlignment="1" applyProtection="1">
      <alignment horizontal="center" vertical="center" wrapText="1"/>
      <protection locked="0"/>
    </xf>
    <xf numFmtId="202" fontId="1" fillId="35" borderId="15" xfId="0" applyNumberFormat="1" applyFont="1" applyFill="1" applyBorder="1" applyAlignment="1" applyProtection="1">
      <alignment horizontal="center" vertical="center" wrapText="1"/>
      <protection locked="0"/>
    </xf>
    <xf numFmtId="1" fontId="5" fillId="40" borderId="46" xfId="0" applyNumberFormat="1" applyFont="1" applyFill="1" applyBorder="1" applyAlignment="1" applyProtection="1">
      <alignment horizontal="center" vertical="center" wrapText="1"/>
      <protection/>
    </xf>
    <xf numFmtId="1" fontId="5" fillId="40" borderId="51" xfId="0" applyNumberFormat="1" applyFont="1" applyFill="1" applyBorder="1" applyAlignment="1" applyProtection="1">
      <alignment horizontal="center" vertical="center" wrapText="1"/>
      <protection/>
    </xf>
    <xf numFmtId="1" fontId="5" fillId="40" borderId="15" xfId="0" applyNumberFormat="1" applyFont="1" applyFill="1" applyBorder="1" applyAlignment="1" applyProtection="1">
      <alignment horizontal="center" vertical="center" wrapText="1"/>
      <protection/>
    </xf>
    <xf numFmtId="0" fontId="1" fillId="40" borderId="50" xfId="0" applyFont="1" applyFill="1"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1" fontId="1" fillId="39" borderId="21" xfId="0" applyNumberFormat="1" applyFont="1" applyFill="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85"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213" fontId="1" fillId="35" borderId="46" xfId="42" applyNumberFormat="1" applyFont="1" applyFill="1" applyBorder="1" applyAlignment="1" applyProtection="1">
      <alignment horizontal="center" vertical="center" wrapText="1"/>
      <protection locked="0"/>
    </xf>
    <xf numFmtId="213" fontId="1" fillId="35" borderId="51" xfId="42" applyNumberFormat="1"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xf>
    <xf numFmtId="0" fontId="10" fillId="0" borderId="0" xfId="53" applyFont="1" applyBorder="1" applyAlignment="1" applyProtection="1">
      <alignment horizontal="center" vertical="center" wrapText="1"/>
      <protection/>
    </xf>
    <xf numFmtId="0" fontId="0" fillId="0" borderId="85" xfId="0" applyBorder="1" applyAlignment="1">
      <alignment horizontal="center" vertical="center" wrapText="1"/>
    </xf>
    <xf numFmtId="0" fontId="0" fillId="0" borderId="0" xfId="0" applyAlignment="1">
      <alignment horizontal="center" vertical="center" wrapText="1"/>
    </xf>
    <xf numFmtId="0" fontId="0" fillId="0" borderId="61" xfId="0"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1" fillId="0" borderId="51"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6" fillId="37" borderId="87" xfId="0" applyFont="1" applyFill="1"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4" fillId="37" borderId="71" xfId="0" applyFont="1" applyFill="1" applyBorder="1" applyAlignment="1" applyProtection="1">
      <alignment horizontal="left" vertical="top"/>
      <protection/>
    </xf>
    <xf numFmtId="0" fontId="4" fillId="37" borderId="44" xfId="0" applyFont="1" applyFill="1" applyBorder="1" applyAlignment="1" applyProtection="1">
      <alignment horizontal="left" vertical="top"/>
      <protection/>
    </xf>
    <xf numFmtId="0" fontId="10" fillId="0" borderId="44" xfId="53" applyFont="1" applyBorder="1" applyAlignment="1" applyProtection="1">
      <alignment horizontal="center" vertical="center" wrapText="1"/>
      <protection/>
    </xf>
    <xf numFmtId="0" fontId="10" fillId="0" borderId="37" xfId="53"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86" xfId="0" applyFont="1" applyBorder="1" applyAlignment="1" applyProtection="1">
      <alignment horizontal="center" vertical="center" wrapText="1"/>
      <protection/>
    </xf>
    <xf numFmtId="202" fontId="1" fillId="0" borderId="57" xfId="0" applyNumberFormat="1" applyFont="1" applyBorder="1" applyAlignment="1" applyProtection="1">
      <alignment horizontal="right" vertical="center"/>
      <protection/>
    </xf>
    <xf numFmtId="1" fontId="1" fillId="35" borderId="47" xfId="0" applyNumberFormat="1" applyFont="1" applyFill="1" applyBorder="1" applyAlignment="1" applyProtection="1">
      <alignment horizontal="center" vertical="center" wrapText="1"/>
      <protection/>
    </xf>
    <xf numFmtId="1" fontId="1" fillId="35" borderId="16" xfId="0" applyNumberFormat="1" applyFont="1" applyFill="1" applyBorder="1" applyAlignment="1" applyProtection="1">
      <alignment horizontal="center" vertical="center" wrapText="1"/>
      <protection/>
    </xf>
    <xf numFmtId="0" fontId="4" fillId="41" borderId="88" xfId="0" applyFont="1" applyFill="1" applyBorder="1" applyAlignment="1" applyProtection="1">
      <alignment horizontal="center" vertical="top" wrapText="1"/>
      <protection/>
    </xf>
    <xf numFmtId="0" fontId="4" fillId="41" borderId="89" xfId="0" applyFont="1" applyFill="1" applyBorder="1" applyAlignment="1" applyProtection="1">
      <alignment horizontal="center" vertical="top" wrapText="1"/>
      <protection/>
    </xf>
    <xf numFmtId="0" fontId="4" fillId="41" borderId="90" xfId="0" applyFont="1" applyFill="1" applyBorder="1" applyAlignment="1" applyProtection="1">
      <alignment horizontal="center" vertical="top" wrapText="1"/>
      <protection/>
    </xf>
    <xf numFmtId="0" fontId="1" fillId="0" borderId="91" xfId="0" applyFont="1" applyBorder="1" applyAlignment="1" applyProtection="1">
      <alignment horizontal="center" vertical="center" wrapText="1"/>
      <protection/>
    </xf>
    <xf numFmtId="0" fontId="1" fillId="0" borderId="92" xfId="0" applyFont="1" applyBorder="1" applyAlignment="1" applyProtection="1">
      <alignment horizontal="center" vertical="center" wrapText="1"/>
      <protection/>
    </xf>
    <xf numFmtId="0" fontId="1" fillId="0" borderId="93" xfId="0" applyFont="1" applyBorder="1" applyAlignment="1" applyProtection="1">
      <alignment horizontal="center" vertical="center" wrapText="1"/>
      <protection/>
    </xf>
    <xf numFmtId="0" fontId="1" fillId="0" borderId="94" xfId="0" applyFont="1" applyBorder="1" applyAlignment="1" applyProtection="1">
      <alignment horizontal="center" vertical="center" wrapText="1"/>
      <protection/>
    </xf>
    <xf numFmtId="1" fontId="1" fillId="35" borderId="49" xfId="0" applyNumberFormat="1" applyFont="1" applyFill="1" applyBorder="1" applyAlignment="1" applyProtection="1">
      <alignment horizontal="center" vertical="center" wrapText="1"/>
      <protection/>
    </xf>
    <xf numFmtId="1" fontId="1" fillId="35" borderId="53" xfId="0" applyNumberFormat="1" applyFont="1" applyFill="1" applyBorder="1" applyAlignment="1" applyProtection="1">
      <alignment horizontal="center" vertical="center" wrapText="1"/>
      <protection/>
    </xf>
    <xf numFmtId="1" fontId="1" fillId="35" borderId="54" xfId="0" applyNumberFormat="1" applyFont="1" applyFill="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4" fillId="33" borderId="43" xfId="0" applyFont="1" applyFill="1" applyBorder="1" applyAlignment="1" applyProtection="1">
      <alignment horizontal="left" vertical="center" wrapText="1"/>
      <protection/>
    </xf>
    <xf numFmtId="0" fontId="4" fillId="33" borderId="44" xfId="0" applyFont="1" applyFill="1" applyBorder="1" applyAlignment="1" applyProtection="1">
      <alignment horizontal="left" vertical="center" wrapText="1"/>
      <protection/>
    </xf>
    <xf numFmtId="0" fontId="1" fillId="0" borderId="95" xfId="0" applyFont="1" applyBorder="1" applyAlignment="1" applyProtection="1">
      <alignment horizontal="center" vertical="center" wrapText="1"/>
      <protection/>
    </xf>
    <xf numFmtId="202" fontId="10" fillId="0" borderId="49" xfId="53" applyNumberFormat="1" applyFont="1" applyFill="1" applyBorder="1" applyAlignment="1" applyProtection="1">
      <alignment horizontal="center" vertical="center" wrapText="1"/>
      <protection/>
    </xf>
    <xf numFmtId="202" fontId="10" fillId="0" borderId="53" xfId="53" applyNumberFormat="1" applyFont="1" applyBorder="1" applyAlignment="1" applyProtection="1">
      <alignment horizontal="center" vertical="center" wrapText="1"/>
      <protection/>
    </xf>
    <xf numFmtId="202" fontId="10" fillId="0" borderId="54" xfId="53" applyNumberFormat="1" applyFont="1" applyBorder="1" applyAlignment="1" applyProtection="1">
      <alignment horizontal="center" vertical="center" wrapText="1"/>
      <protection/>
    </xf>
    <xf numFmtId="202" fontId="10" fillId="0" borderId="47" xfId="53" applyNumberFormat="1" applyFont="1" applyFill="1" applyBorder="1" applyAlignment="1" applyProtection="1">
      <alignment horizontal="center" vertical="center" wrapText="1"/>
      <protection/>
    </xf>
    <xf numFmtId="202" fontId="10" fillId="0" borderId="52" xfId="53" applyNumberFormat="1" applyFont="1" applyFill="1" applyBorder="1" applyAlignment="1" applyProtection="1">
      <alignment horizontal="center" vertical="center" wrapText="1"/>
      <protection/>
    </xf>
    <xf numFmtId="202" fontId="10" fillId="0" borderId="16" xfId="53" applyNumberFormat="1" applyFont="1" applyFill="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46" xfId="0" applyFont="1" applyBorder="1" applyAlignment="1" applyProtection="1">
      <alignment horizontal="left" vertical="top" wrapText="1"/>
      <protection/>
    </xf>
    <xf numFmtId="0" fontId="1" fillId="0" borderId="51"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1" fontId="1" fillId="0" borderId="62" xfId="0" applyNumberFormat="1" applyFont="1" applyBorder="1" applyAlignment="1" applyProtection="1">
      <alignment horizontal="center" vertical="center" wrapText="1"/>
      <protection/>
    </xf>
    <xf numFmtId="0" fontId="1" fillId="0" borderId="96" xfId="0" applyFont="1" applyBorder="1" applyAlignment="1" applyProtection="1">
      <alignment horizontal="center" vertical="center" wrapText="1"/>
      <protection/>
    </xf>
    <xf numFmtId="1" fontId="1" fillId="0" borderId="62" xfId="0" applyNumberFormat="1" applyFont="1" applyFill="1" applyBorder="1" applyAlignment="1" applyProtection="1">
      <alignment horizontal="center" vertical="center" wrapText="1"/>
      <protection/>
    </xf>
    <xf numFmtId="202" fontId="1" fillId="0" borderId="97" xfId="0" applyNumberFormat="1" applyFont="1" applyBorder="1" applyAlignment="1" applyProtection="1">
      <alignment horizontal="right" vertical="center"/>
      <protection/>
    </xf>
    <xf numFmtId="0" fontId="4" fillId="37" borderId="43" xfId="0" applyFont="1" applyFill="1" applyBorder="1" applyAlignment="1" applyProtection="1">
      <alignment horizontal="left" vertical="top" wrapText="1"/>
      <protection/>
    </xf>
    <xf numFmtId="0" fontId="4" fillId="37" borderId="44" xfId="0" applyFont="1" applyFill="1" applyBorder="1" applyAlignment="1" applyProtection="1">
      <alignment horizontal="left" vertical="top" wrapText="1"/>
      <protection/>
    </xf>
    <xf numFmtId="213" fontId="1" fillId="35" borderId="46" xfId="0" applyNumberFormat="1" applyFont="1" applyFill="1" applyBorder="1" applyAlignment="1" applyProtection="1">
      <alignment horizontal="center" vertical="center" wrapText="1"/>
      <protection locked="0"/>
    </xf>
    <xf numFmtId="213" fontId="1" fillId="35" borderId="51" xfId="0" applyNumberFormat="1" applyFont="1" applyFill="1" applyBorder="1" applyAlignment="1" applyProtection="1">
      <alignment horizontal="center" vertical="center" wrapText="1"/>
      <protection locked="0"/>
    </xf>
    <xf numFmtId="213" fontId="1" fillId="35" borderId="15" xfId="0" applyNumberFormat="1" applyFont="1" applyFill="1" applyBorder="1" applyAlignment="1" applyProtection="1">
      <alignment horizontal="center" vertical="center" wrapText="1"/>
      <protection locked="0"/>
    </xf>
    <xf numFmtId="0" fontId="1" fillId="39" borderId="43" xfId="0" applyFont="1" applyFill="1" applyBorder="1" applyAlignment="1" applyProtection="1">
      <alignment horizontal="center" vertical="center" wrapText="1"/>
      <protection/>
    </xf>
    <xf numFmtId="0" fontId="0" fillId="39" borderId="44" xfId="0"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1" fillId="38" borderId="47" xfId="0" applyFont="1" applyFill="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202" fontId="1" fillId="0" borderId="60" xfId="0" applyNumberFormat="1" applyFont="1" applyBorder="1" applyAlignment="1" applyProtection="1">
      <alignment horizontal="right" vertical="center" wrapText="1"/>
      <protection/>
    </xf>
    <xf numFmtId="0" fontId="1" fillId="0" borderId="50" xfId="0" applyFont="1"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14" xfId="0" applyBorder="1" applyAlignment="1" applyProtection="1">
      <alignment horizontal="center" vertical="center"/>
      <protection/>
    </xf>
    <xf numFmtId="0" fontId="1" fillId="0" borderId="17" xfId="0" applyFont="1" applyBorder="1" applyAlignment="1" applyProtection="1">
      <alignment horizontal="center" vertical="center" wrapText="1"/>
      <protection/>
    </xf>
    <xf numFmtId="0" fontId="1" fillId="0" borderId="98" xfId="0" applyFon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1" fillId="0" borderId="99" xfId="0" applyFont="1" applyBorder="1" applyAlignment="1" applyProtection="1">
      <alignment horizontal="center" vertical="center" wrapText="1"/>
      <protection/>
    </xf>
    <xf numFmtId="0" fontId="1" fillId="0" borderId="100" xfId="0" applyFont="1"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01" xfId="0" applyBorder="1" applyAlignment="1" applyProtection="1">
      <alignment/>
      <protection/>
    </xf>
    <xf numFmtId="0" fontId="4" fillId="33" borderId="24" xfId="0" applyFont="1" applyFill="1" applyBorder="1" applyAlignment="1" applyProtection="1">
      <alignment horizontal="left" vertical="center" wrapText="1"/>
      <protection/>
    </xf>
    <xf numFmtId="0" fontId="1" fillId="0" borderId="24"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102" xfId="0" applyFont="1" applyBorder="1" applyAlignment="1" applyProtection="1">
      <alignment horizontal="center" vertical="center" wrapText="1"/>
      <protection/>
    </xf>
    <xf numFmtId="0" fontId="1" fillId="0" borderId="103" xfId="0" applyFont="1" applyFill="1" applyBorder="1" applyAlignment="1" applyProtection="1">
      <alignment horizontal="center" vertical="center" wrapText="1"/>
      <protection/>
    </xf>
    <xf numFmtId="0" fontId="0" fillId="0" borderId="104" xfId="0" applyBorder="1" applyAlignment="1" applyProtection="1">
      <alignment horizontal="center" vertical="center" wrapText="1"/>
      <protection/>
    </xf>
    <xf numFmtId="0" fontId="1" fillId="0" borderId="98" xfId="0" applyFont="1" applyBorder="1" applyAlignment="1" applyProtection="1">
      <alignment horizontal="center" vertical="center" wrapText="1"/>
      <protection/>
    </xf>
    <xf numFmtId="0" fontId="0" fillId="0" borderId="31" xfId="0" applyBorder="1" applyAlignment="1" applyProtection="1">
      <alignment horizontal="right" wrapText="1"/>
      <protection/>
    </xf>
    <xf numFmtId="0" fontId="0" fillId="0" borderId="105" xfId="0" applyBorder="1" applyAlignment="1" applyProtection="1">
      <alignment horizontal="right"/>
      <protection/>
    </xf>
    <xf numFmtId="0" fontId="0" fillId="0" borderId="106" xfId="0" applyBorder="1" applyAlignment="1" applyProtection="1">
      <alignment horizontal="right"/>
      <protection/>
    </xf>
    <xf numFmtId="0" fontId="0" fillId="0" borderId="29" xfId="0" applyBorder="1" applyAlignment="1" applyProtection="1">
      <alignment horizontal="center" vertical="center" wrapText="1"/>
      <protection/>
    </xf>
    <xf numFmtId="0" fontId="0" fillId="0" borderId="102" xfId="0"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63"/>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00390625" style="259" customWidth="1"/>
    <col min="2" max="2" width="4.28125" style="259" customWidth="1"/>
    <col min="3" max="3" width="11.28125" style="260" customWidth="1"/>
    <col min="4" max="4" width="51.421875" style="260" customWidth="1"/>
    <col min="5" max="5" width="14.8515625" style="66" customWidth="1"/>
    <col min="6" max="6" width="16.57421875" style="66" customWidth="1"/>
    <col min="7" max="7" width="16.28125" style="66" customWidth="1"/>
    <col min="8" max="8" width="10.140625" style="66" hidden="1" customWidth="1"/>
    <col min="9" max="9" width="14.7109375" style="66" hidden="1" customWidth="1"/>
    <col min="10" max="10" width="9.57421875" style="67" hidden="1" customWidth="1"/>
    <col min="11" max="11" width="24.421875" style="67" customWidth="1"/>
    <col min="12" max="12" width="18.28125" style="68" customWidth="1"/>
    <col min="13" max="13" width="12.140625" style="63" customWidth="1"/>
    <col min="14" max="16384" width="9.140625" style="63" customWidth="1"/>
  </cols>
  <sheetData>
    <row r="1" spans="1:13" ht="12" thickBot="1">
      <c r="A1" s="444" t="s">
        <v>504</v>
      </c>
      <c r="B1" s="445"/>
      <c r="C1" s="445"/>
      <c r="D1" s="445"/>
      <c r="E1" s="445"/>
      <c r="F1" s="445"/>
      <c r="G1" s="445"/>
      <c r="H1" s="445"/>
      <c r="I1" s="445"/>
      <c r="J1" s="445"/>
      <c r="K1" s="445"/>
      <c r="L1" s="445"/>
      <c r="M1" s="446"/>
    </row>
    <row r="2" spans="1:4" ht="12" thickBot="1">
      <c r="A2" s="64"/>
      <c r="B2" s="64"/>
      <c r="C2" s="65"/>
      <c r="D2" s="65"/>
    </row>
    <row r="3" spans="1:13" ht="11.25">
      <c r="A3" s="69"/>
      <c r="B3" s="70"/>
      <c r="C3" s="71"/>
      <c r="D3" s="71"/>
      <c r="E3" s="72"/>
      <c r="F3" s="447" t="s">
        <v>0</v>
      </c>
      <c r="G3" s="448"/>
      <c r="H3" s="448"/>
      <c r="I3" s="448"/>
      <c r="J3" s="449"/>
      <c r="K3" s="447" t="s">
        <v>29</v>
      </c>
      <c r="L3" s="448"/>
      <c r="M3" s="450"/>
    </row>
    <row r="4" spans="1:13" ht="22.5">
      <c r="A4" s="73"/>
      <c r="B4" s="74"/>
      <c r="C4" s="75" t="s">
        <v>24</v>
      </c>
      <c r="D4" s="75" t="s">
        <v>25</v>
      </c>
      <c r="E4" s="76" t="s">
        <v>26</v>
      </c>
      <c r="F4" s="77" t="s">
        <v>1</v>
      </c>
      <c r="G4" s="454" t="s">
        <v>94</v>
      </c>
      <c r="H4" s="455"/>
      <c r="I4" s="455"/>
      <c r="J4" s="456"/>
      <c r="K4" s="77" t="s">
        <v>27</v>
      </c>
      <c r="L4" s="21" t="s">
        <v>234</v>
      </c>
      <c r="M4" s="79" t="s">
        <v>28</v>
      </c>
    </row>
    <row r="5" spans="1:13" ht="11.25">
      <c r="A5" s="80" t="s">
        <v>65</v>
      </c>
      <c r="B5" s="81"/>
      <c r="C5" s="82"/>
      <c r="D5" s="82"/>
      <c r="E5" s="83"/>
      <c r="F5" s="84"/>
      <c r="G5" s="83"/>
      <c r="H5" s="83"/>
      <c r="I5" s="83"/>
      <c r="J5" s="83"/>
      <c r="K5" s="84"/>
      <c r="L5" s="83"/>
      <c r="M5" s="85"/>
    </row>
    <row r="6" spans="1:13" ht="11.25">
      <c r="A6" s="86"/>
      <c r="B6" s="87" t="s">
        <v>30</v>
      </c>
      <c r="C6" s="88"/>
      <c r="D6" s="89"/>
      <c r="E6" s="90"/>
      <c r="F6" s="91"/>
      <c r="G6" s="83"/>
      <c r="H6" s="90"/>
      <c r="I6" s="90"/>
      <c r="J6" s="90"/>
      <c r="K6" s="91"/>
      <c r="L6" s="83"/>
      <c r="M6" s="92"/>
    </row>
    <row r="7" spans="1:13" ht="11.25">
      <c r="A7" s="86"/>
      <c r="B7" s="93"/>
      <c r="C7" s="457" t="s">
        <v>252</v>
      </c>
      <c r="D7" s="458"/>
      <c r="E7" s="458"/>
      <c r="F7" s="458"/>
      <c r="G7" s="458"/>
      <c r="H7" s="458"/>
      <c r="I7" s="458"/>
      <c r="J7" s="458"/>
      <c r="K7" s="96"/>
      <c r="L7" s="96"/>
      <c r="M7" s="97"/>
    </row>
    <row r="8" spans="1:13" ht="22.5">
      <c r="A8" s="86"/>
      <c r="B8" s="93"/>
      <c r="C8" s="323" t="s">
        <v>326</v>
      </c>
      <c r="D8" s="99" t="s">
        <v>356</v>
      </c>
      <c r="E8" s="100" t="s">
        <v>116</v>
      </c>
      <c r="F8" s="386" t="s">
        <v>23</v>
      </c>
      <c r="G8" s="339"/>
      <c r="H8" s="102" t="s">
        <v>31</v>
      </c>
      <c r="I8" s="103" t="s">
        <v>31</v>
      </c>
      <c r="J8" s="103" t="s">
        <v>31</v>
      </c>
      <c r="K8" s="390" t="s">
        <v>329</v>
      </c>
      <c r="L8" s="327">
        <v>1</v>
      </c>
      <c r="M8" s="377">
        <f>G8*L8</f>
        <v>0</v>
      </c>
    </row>
    <row r="9" spans="1:13" ht="11.25">
      <c r="A9" s="86"/>
      <c r="B9" s="93"/>
      <c r="C9" s="324"/>
      <c r="D9" s="107" t="s">
        <v>360</v>
      </c>
      <c r="E9" s="108" t="s">
        <v>327</v>
      </c>
      <c r="F9" s="387"/>
      <c r="G9" s="340"/>
      <c r="H9" s="110"/>
      <c r="I9" s="111"/>
      <c r="J9" s="111"/>
      <c r="K9" s="391"/>
      <c r="L9" s="375"/>
      <c r="M9" s="378"/>
    </row>
    <row r="10" spans="1:13" ht="11.25">
      <c r="A10" s="86"/>
      <c r="B10" s="93"/>
      <c r="C10" s="325"/>
      <c r="D10" s="107" t="s">
        <v>361</v>
      </c>
      <c r="E10" s="108" t="s">
        <v>117</v>
      </c>
      <c r="F10" s="387"/>
      <c r="G10" s="340"/>
      <c r="H10" s="110"/>
      <c r="I10" s="111"/>
      <c r="J10" s="111"/>
      <c r="K10" s="391"/>
      <c r="L10" s="375"/>
      <c r="M10" s="378"/>
    </row>
    <row r="11" spans="1:13" ht="22.5">
      <c r="A11" s="86"/>
      <c r="B11" s="93"/>
      <c r="C11" s="323" t="s">
        <v>328</v>
      </c>
      <c r="D11" s="99" t="s">
        <v>357</v>
      </c>
      <c r="E11" s="100" t="s">
        <v>129</v>
      </c>
      <c r="F11" s="387"/>
      <c r="G11" s="340"/>
      <c r="H11" s="400"/>
      <c r="I11" s="451"/>
      <c r="J11" s="451" t="s">
        <v>31</v>
      </c>
      <c r="K11" s="391"/>
      <c r="L11" s="375"/>
      <c r="M11" s="378"/>
    </row>
    <row r="12" spans="1:13" ht="11.25">
      <c r="A12" s="86"/>
      <c r="B12" s="93"/>
      <c r="C12" s="324"/>
      <c r="D12" s="107" t="s">
        <v>358</v>
      </c>
      <c r="E12" s="108" t="s">
        <v>330</v>
      </c>
      <c r="F12" s="387"/>
      <c r="G12" s="340"/>
      <c r="H12" s="401"/>
      <c r="I12" s="452"/>
      <c r="J12" s="452"/>
      <c r="K12" s="391"/>
      <c r="L12" s="375"/>
      <c r="M12" s="378"/>
    </row>
    <row r="13" spans="1:13" ht="22.5">
      <c r="A13" s="86"/>
      <c r="B13" s="93"/>
      <c r="C13" s="325"/>
      <c r="D13" s="107" t="s">
        <v>359</v>
      </c>
      <c r="E13" s="108" t="s">
        <v>130</v>
      </c>
      <c r="F13" s="388"/>
      <c r="G13" s="341"/>
      <c r="H13" s="402"/>
      <c r="I13" s="453"/>
      <c r="J13" s="453"/>
      <c r="K13" s="392"/>
      <c r="L13" s="376"/>
      <c r="M13" s="441"/>
    </row>
    <row r="14" spans="1:13" ht="11.25">
      <c r="A14" s="86"/>
      <c r="B14" s="93"/>
      <c r="C14" s="457" t="s">
        <v>253</v>
      </c>
      <c r="D14" s="458"/>
      <c r="E14" s="458"/>
      <c r="F14" s="458"/>
      <c r="G14" s="458"/>
      <c r="H14" s="458"/>
      <c r="I14" s="458"/>
      <c r="J14" s="458"/>
      <c r="K14" s="96"/>
      <c r="L14" s="96"/>
      <c r="M14" s="311"/>
    </row>
    <row r="15" spans="1:16" ht="24" customHeight="1">
      <c r="A15" s="86"/>
      <c r="B15" s="93"/>
      <c r="C15" s="94"/>
      <c r="D15" s="95" t="s">
        <v>246</v>
      </c>
      <c r="E15" s="95"/>
      <c r="F15" s="95"/>
      <c r="G15" s="95"/>
      <c r="H15" s="114"/>
      <c r="I15" s="114"/>
      <c r="J15" s="114"/>
      <c r="K15" s="96"/>
      <c r="L15" s="96"/>
      <c r="M15" s="311"/>
      <c r="P15" s="115"/>
    </row>
    <row r="16" spans="1:13" ht="11.25">
      <c r="A16" s="86"/>
      <c r="B16" s="93"/>
      <c r="C16" s="116" t="s">
        <v>186</v>
      </c>
      <c r="D16" s="116" t="s">
        <v>362</v>
      </c>
      <c r="E16" s="117" t="s">
        <v>200</v>
      </c>
      <c r="F16" s="397" t="s">
        <v>6</v>
      </c>
      <c r="G16" s="403"/>
      <c r="H16" s="119" t="s">
        <v>107</v>
      </c>
      <c r="I16" s="119" t="s">
        <v>107</v>
      </c>
      <c r="J16" s="109" t="s">
        <v>31</v>
      </c>
      <c r="K16" s="432" t="s">
        <v>55</v>
      </c>
      <c r="L16" s="327">
        <v>96</v>
      </c>
      <c r="M16" s="377">
        <f>G16*L16</f>
        <v>0</v>
      </c>
    </row>
    <row r="17" spans="1:13" ht="11.25">
      <c r="A17" s="86"/>
      <c r="B17" s="93"/>
      <c r="C17" s="121" t="s">
        <v>187</v>
      </c>
      <c r="D17" s="121" t="s">
        <v>342</v>
      </c>
      <c r="E17" s="100" t="s">
        <v>201</v>
      </c>
      <c r="F17" s="398"/>
      <c r="G17" s="404"/>
      <c r="H17" s="122" t="s">
        <v>107</v>
      </c>
      <c r="I17" s="122" t="s">
        <v>107</v>
      </c>
      <c r="J17" s="101" t="s">
        <v>31</v>
      </c>
      <c r="K17" s="440"/>
      <c r="L17" s="375"/>
      <c r="M17" s="378"/>
    </row>
    <row r="18" spans="1:13" ht="11.25">
      <c r="A18" s="86"/>
      <c r="B18" s="93"/>
      <c r="C18" s="121" t="s">
        <v>188</v>
      </c>
      <c r="D18" s="121" t="s">
        <v>363</v>
      </c>
      <c r="E18" s="100" t="s">
        <v>203</v>
      </c>
      <c r="F18" s="398"/>
      <c r="G18" s="404"/>
      <c r="H18" s="122" t="s">
        <v>107</v>
      </c>
      <c r="I18" s="122" t="s">
        <v>107</v>
      </c>
      <c r="J18" s="101" t="s">
        <v>31</v>
      </c>
      <c r="K18" s="440"/>
      <c r="L18" s="375"/>
      <c r="M18" s="378"/>
    </row>
    <row r="19" spans="1:13" ht="11.25">
      <c r="A19" s="86"/>
      <c r="B19" s="93"/>
      <c r="C19" s="121" t="s">
        <v>189</v>
      </c>
      <c r="D19" s="121" t="s">
        <v>343</v>
      </c>
      <c r="E19" s="100" t="s">
        <v>204</v>
      </c>
      <c r="F19" s="399"/>
      <c r="G19" s="405"/>
      <c r="H19" s="122" t="s">
        <v>107</v>
      </c>
      <c r="I19" s="122" t="s">
        <v>107</v>
      </c>
      <c r="J19" s="101" t="s">
        <v>31</v>
      </c>
      <c r="K19" s="439"/>
      <c r="L19" s="376"/>
      <c r="M19" s="441"/>
    </row>
    <row r="20" spans="1:15" ht="12" customHeight="1">
      <c r="A20" s="86"/>
      <c r="B20" s="93"/>
      <c r="C20" s="94"/>
      <c r="D20" s="95" t="s">
        <v>247</v>
      </c>
      <c r="E20" s="95"/>
      <c r="F20" s="95"/>
      <c r="G20" s="95"/>
      <c r="H20" s="114"/>
      <c r="I20" s="114"/>
      <c r="J20" s="114"/>
      <c r="K20" s="96"/>
      <c r="L20" s="96"/>
      <c r="M20" s="97"/>
      <c r="O20" s="115"/>
    </row>
    <row r="21" spans="1:13" ht="22.5">
      <c r="A21" s="86"/>
      <c r="B21" s="93"/>
      <c r="C21" s="121" t="s">
        <v>182</v>
      </c>
      <c r="D21" s="121" t="s">
        <v>344</v>
      </c>
      <c r="E21" s="100" t="s">
        <v>202</v>
      </c>
      <c r="F21" s="77" t="s">
        <v>184</v>
      </c>
      <c r="G21" s="321"/>
      <c r="H21" s="124" t="s">
        <v>31</v>
      </c>
      <c r="I21" s="124" t="s">
        <v>31</v>
      </c>
      <c r="J21" s="125" t="s">
        <v>31</v>
      </c>
      <c r="K21" s="8" t="s">
        <v>55</v>
      </c>
      <c r="L21" s="135">
        <v>96</v>
      </c>
      <c r="M21" s="127">
        <f>((SUM(M35:M40)+SUM(M79:M87))*G21/2)*L21</f>
        <v>0</v>
      </c>
    </row>
    <row r="22" spans="1:13" ht="22.5">
      <c r="A22" s="86"/>
      <c r="B22" s="93"/>
      <c r="C22" s="121" t="s">
        <v>183</v>
      </c>
      <c r="D22" s="121" t="s">
        <v>345</v>
      </c>
      <c r="E22" s="100" t="s">
        <v>205</v>
      </c>
      <c r="F22" s="77" t="s">
        <v>185</v>
      </c>
      <c r="G22" s="321"/>
      <c r="H22" s="124" t="s">
        <v>31</v>
      </c>
      <c r="I22" s="128" t="s">
        <v>31</v>
      </c>
      <c r="J22" s="125" t="s">
        <v>31</v>
      </c>
      <c r="K22" s="8" t="s">
        <v>55</v>
      </c>
      <c r="L22" s="135">
        <v>96</v>
      </c>
      <c r="M22" s="127">
        <f>((SUM(M41:M47)+M49+SUM(M88:M104))*G22/2)*L22</f>
        <v>0</v>
      </c>
    </row>
    <row r="23" spans="1:13" ht="12" customHeight="1">
      <c r="A23" s="86"/>
      <c r="B23" s="93"/>
      <c r="C23" s="94"/>
      <c r="D23" s="95" t="s">
        <v>248</v>
      </c>
      <c r="E23" s="95"/>
      <c r="F23" s="95"/>
      <c r="G23" s="95"/>
      <c r="H23" s="114"/>
      <c r="I23" s="114"/>
      <c r="J23" s="114"/>
      <c r="K23" s="96"/>
      <c r="L23" s="96"/>
      <c r="M23" s="97"/>
    </row>
    <row r="24" spans="1:13" ht="45">
      <c r="A24" s="86"/>
      <c r="B24" s="93"/>
      <c r="C24" s="323" t="s">
        <v>20</v>
      </c>
      <c r="D24" s="320" t="s">
        <v>503</v>
      </c>
      <c r="E24" s="130" t="s">
        <v>69</v>
      </c>
      <c r="F24" s="432" t="s">
        <v>6</v>
      </c>
      <c r="G24" s="339"/>
      <c r="H24" s="429" t="s">
        <v>107</v>
      </c>
      <c r="I24" s="342" t="s">
        <v>107</v>
      </c>
      <c r="J24" s="442" t="s">
        <v>31</v>
      </c>
      <c r="K24" s="390" t="s">
        <v>55</v>
      </c>
      <c r="L24" s="327">
        <v>96</v>
      </c>
      <c r="M24" s="377">
        <f>G24*L24</f>
        <v>0</v>
      </c>
    </row>
    <row r="25" spans="1:13" ht="11.25">
      <c r="A25" s="86"/>
      <c r="B25" s="93"/>
      <c r="C25" s="325"/>
      <c r="D25" s="107" t="s">
        <v>70</v>
      </c>
      <c r="E25" s="117" t="s">
        <v>71</v>
      </c>
      <c r="F25" s="439"/>
      <c r="G25" s="341"/>
      <c r="H25" s="431"/>
      <c r="I25" s="343"/>
      <c r="J25" s="443"/>
      <c r="K25" s="392"/>
      <c r="L25" s="376"/>
      <c r="M25" s="441"/>
    </row>
    <row r="26" spans="1:13" ht="12" customHeight="1">
      <c r="A26" s="86"/>
      <c r="B26" s="93"/>
      <c r="C26" s="94"/>
      <c r="D26" s="95" t="s">
        <v>251</v>
      </c>
      <c r="E26" s="95"/>
      <c r="F26" s="95"/>
      <c r="G26" s="95"/>
      <c r="H26" s="114"/>
      <c r="I26" s="114"/>
      <c r="J26" s="114"/>
      <c r="K26" s="96"/>
      <c r="L26" s="96"/>
      <c r="M26" s="97"/>
    </row>
    <row r="27" spans="1:13" ht="11.25">
      <c r="A27" s="86"/>
      <c r="B27" s="93"/>
      <c r="C27" s="99" t="s">
        <v>165</v>
      </c>
      <c r="D27" s="107" t="s">
        <v>346</v>
      </c>
      <c r="E27" s="100" t="s">
        <v>166</v>
      </c>
      <c r="F27" s="8" t="s">
        <v>6</v>
      </c>
      <c r="G27" s="308"/>
      <c r="H27" s="132" t="s">
        <v>107</v>
      </c>
      <c r="I27" s="132" t="s">
        <v>107</v>
      </c>
      <c r="J27" s="112"/>
      <c r="K27" s="8" t="s">
        <v>55</v>
      </c>
      <c r="L27" s="135">
        <v>96</v>
      </c>
      <c r="M27" s="133">
        <f>G27*L27</f>
        <v>0</v>
      </c>
    </row>
    <row r="28" spans="1:13" ht="11.25">
      <c r="A28" s="86"/>
      <c r="B28" s="93"/>
      <c r="C28" s="457" t="s">
        <v>301</v>
      </c>
      <c r="D28" s="458"/>
      <c r="E28" s="458"/>
      <c r="F28" s="458"/>
      <c r="G28" s="458"/>
      <c r="H28" s="458"/>
      <c r="I28" s="458"/>
      <c r="J28" s="458"/>
      <c r="K28" s="96"/>
      <c r="L28" s="96"/>
      <c r="M28" s="136"/>
    </row>
    <row r="29" spans="1:13" ht="11.25">
      <c r="A29" s="86"/>
      <c r="B29" s="93"/>
      <c r="C29" s="99" t="s">
        <v>2</v>
      </c>
      <c r="D29" s="99" t="s">
        <v>95</v>
      </c>
      <c r="E29" s="100" t="s">
        <v>82</v>
      </c>
      <c r="F29" s="432" t="s">
        <v>473</v>
      </c>
      <c r="G29" s="463">
        <f>'Price List - TAXUD Roles'!D3</f>
        <v>0</v>
      </c>
      <c r="H29" s="466" t="s">
        <v>107</v>
      </c>
      <c r="I29" s="383" t="s">
        <v>107</v>
      </c>
      <c r="J29" s="380" t="s">
        <v>31</v>
      </c>
      <c r="K29" s="390" t="s">
        <v>474</v>
      </c>
      <c r="L29" s="327">
        <v>400</v>
      </c>
      <c r="M29" s="377">
        <f>$G$29*L29</f>
        <v>0</v>
      </c>
    </row>
    <row r="30" spans="1:13" ht="11.25">
      <c r="A30" s="86"/>
      <c r="B30" s="93"/>
      <c r="C30" s="98" t="s">
        <v>13</v>
      </c>
      <c r="D30" s="98" t="s">
        <v>96</v>
      </c>
      <c r="E30" s="100" t="s">
        <v>171</v>
      </c>
      <c r="F30" s="440"/>
      <c r="G30" s="464"/>
      <c r="H30" s="467"/>
      <c r="I30" s="385"/>
      <c r="J30" s="382"/>
      <c r="K30" s="391"/>
      <c r="L30" s="376"/>
      <c r="M30" s="441"/>
    </row>
    <row r="31" spans="1:13" ht="11.25">
      <c r="A31" s="86"/>
      <c r="B31" s="93"/>
      <c r="C31" s="323" t="s">
        <v>93</v>
      </c>
      <c r="D31" s="323" t="s">
        <v>99</v>
      </c>
      <c r="E31" s="130" t="s">
        <v>80</v>
      </c>
      <c r="F31" s="432" t="s">
        <v>475</v>
      </c>
      <c r="G31" s="463">
        <f>'Price List - TAXUD Roles'!D4</f>
        <v>0</v>
      </c>
      <c r="H31" s="383" t="s">
        <v>107</v>
      </c>
      <c r="I31" s="383" t="s">
        <v>107</v>
      </c>
      <c r="J31" s="380" t="s">
        <v>31</v>
      </c>
      <c r="K31" s="390" t="s">
        <v>476</v>
      </c>
      <c r="L31" s="327">
        <v>560</v>
      </c>
      <c r="M31" s="369">
        <f>G31*L31</f>
        <v>0</v>
      </c>
    </row>
    <row r="32" spans="1:13" ht="11.25">
      <c r="A32" s="86"/>
      <c r="B32" s="93"/>
      <c r="C32" s="324"/>
      <c r="D32" s="324"/>
      <c r="E32" s="137" t="s">
        <v>79</v>
      </c>
      <c r="F32" s="440"/>
      <c r="G32" s="464"/>
      <c r="H32" s="384"/>
      <c r="I32" s="384"/>
      <c r="J32" s="381"/>
      <c r="K32" s="391"/>
      <c r="L32" s="375"/>
      <c r="M32" s="370"/>
    </row>
    <row r="33" spans="1:13" ht="11.25">
      <c r="A33" s="86"/>
      <c r="B33" s="93"/>
      <c r="C33" s="325"/>
      <c r="D33" s="325"/>
      <c r="E33" s="138" t="s">
        <v>78</v>
      </c>
      <c r="F33" s="439"/>
      <c r="G33" s="465"/>
      <c r="H33" s="385"/>
      <c r="I33" s="385"/>
      <c r="J33" s="382"/>
      <c r="K33" s="392"/>
      <c r="L33" s="376"/>
      <c r="M33" s="371"/>
    </row>
    <row r="34" spans="1:13" ht="11.25" customHeight="1">
      <c r="A34" s="86"/>
      <c r="B34" s="93"/>
      <c r="C34" s="99" t="s">
        <v>11</v>
      </c>
      <c r="D34" s="99" t="s">
        <v>12</v>
      </c>
      <c r="E34" s="100" t="s">
        <v>89</v>
      </c>
      <c r="F34" s="432" t="s">
        <v>477</v>
      </c>
      <c r="G34" s="379">
        <f>'Price List - TAXUD Roles'!D5</f>
        <v>0</v>
      </c>
      <c r="H34" s="276"/>
      <c r="I34" s="276"/>
      <c r="J34" s="277"/>
      <c r="K34" s="490" t="s">
        <v>478</v>
      </c>
      <c r="L34" s="139">
        <v>100</v>
      </c>
      <c r="M34" s="140">
        <f>G34*L34</f>
        <v>0</v>
      </c>
    </row>
    <row r="35" spans="1:13" ht="11.25" customHeight="1">
      <c r="A35" s="86"/>
      <c r="B35" s="93"/>
      <c r="C35" s="99" t="s">
        <v>120</v>
      </c>
      <c r="D35" s="99" t="s">
        <v>191</v>
      </c>
      <c r="E35" s="100" t="s">
        <v>303</v>
      </c>
      <c r="F35" s="439"/>
      <c r="G35" s="379"/>
      <c r="H35" s="278" t="s">
        <v>107</v>
      </c>
      <c r="I35" s="278" t="s">
        <v>107</v>
      </c>
      <c r="J35" s="279"/>
      <c r="K35" s="490"/>
      <c r="L35" s="139">
        <v>1000</v>
      </c>
      <c r="M35" s="140">
        <f>L35*G34</f>
        <v>0</v>
      </c>
    </row>
    <row r="36" spans="1:13" s="145" customFormat="1" ht="11.25">
      <c r="A36" s="86"/>
      <c r="B36" s="93"/>
      <c r="C36" s="142" t="s">
        <v>238</v>
      </c>
      <c r="D36" s="142" t="s">
        <v>224</v>
      </c>
      <c r="E36" s="100" t="s">
        <v>305</v>
      </c>
      <c r="F36" s="20" t="s">
        <v>225</v>
      </c>
      <c r="G36" s="316">
        <f>'Price List - TAXUD Roles'!D8</f>
        <v>0</v>
      </c>
      <c r="H36" s="280"/>
      <c r="I36" s="280"/>
      <c r="J36" s="281"/>
      <c r="K36" s="20" t="s">
        <v>479</v>
      </c>
      <c r="L36" s="143">
        <v>1000</v>
      </c>
      <c r="M36" s="144">
        <f>G36*L36</f>
        <v>0</v>
      </c>
    </row>
    <row r="37" spans="1:13" ht="11.25">
      <c r="A37" s="86"/>
      <c r="B37" s="93"/>
      <c r="C37" s="98" t="s">
        <v>124</v>
      </c>
      <c r="D37" s="98" t="s">
        <v>266</v>
      </c>
      <c r="E37" s="100" t="s">
        <v>304</v>
      </c>
      <c r="F37" s="432" t="s">
        <v>480</v>
      </c>
      <c r="G37" s="372">
        <f>'Price List - TAXUD Roles'!D6</f>
        <v>0</v>
      </c>
      <c r="H37" s="282"/>
      <c r="I37" s="282"/>
      <c r="J37" s="283"/>
      <c r="K37" s="487" t="s">
        <v>481</v>
      </c>
      <c r="L37" s="395">
        <v>2000</v>
      </c>
      <c r="M37" s="377">
        <f>G37*L37</f>
        <v>0</v>
      </c>
    </row>
    <row r="38" spans="1:13" ht="11.25" customHeight="1">
      <c r="A38" s="86"/>
      <c r="B38" s="93"/>
      <c r="C38" s="98" t="s">
        <v>307</v>
      </c>
      <c r="D38" s="147" t="s">
        <v>278</v>
      </c>
      <c r="E38" s="484" t="s">
        <v>306</v>
      </c>
      <c r="F38" s="410"/>
      <c r="G38" s="373"/>
      <c r="H38" s="282"/>
      <c r="I38" s="282"/>
      <c r="J38" s="283"/>
      <c r="K38" s="488"/>
      <c r="L38" s="396"/>
      <c r="M38" s="378"/>
    </row>
    <row r="39" spans="1:13" ht="11.25" customHeight="1">
      <c r="A39" s="86"/>
      <c r="B39" s="93"/>
      <c r="C39" s="106"/>
      <c r="D39" s="147" t="s">
        <v>274</v>
      </c>
      <c r="E39" s="485"/>
      <c r="F39" s="410"/>
      <c r="G39" s="373"/>
      <c r="H39" s="282"/>
      <c r="I39" s="282"/>
      <c r="J39" s="283"/>
      <c r="K39" s="488"/>
      <c r="L39" s="396"/>
      <c r="M39" s="378"/>
    </row>
    <row r="40" spans="1:13" ht="11.25" customHeight="1">
      <c r="A40" s="86"/>
      <c r="B40" s="93"/>
      <c r="C40" s="106"/>
      <c r="D40" s="99" t="s">
        <v>275</v>
      </c>
      <c r="E40" s="485"/>
      <c r="F40" s="410"/>
      <c r="G40" s="373"/>
      <c r="H40" s="282"/>
      <c r="I40" s="282"/>
      <c r="J40" s="283"/>
      <c r="K40" s="488"/>
      <c r="L40" s="396"/>
      <c r="M40" s="378"/>
    </row>
    <row r="41" spans="1:13" ht="22.5">
      <c r="A41" s="86"/>
      <c r="B41" s="93"/>
      <c r="C41" s="98" t="s">
        <v>412</v>
      </c>
      <c r="D41" s="121" t="s">
        <v>413</v>
      </c>
      <c r="E41" s="100" t="s">
        <v>414</v>
      </c>
      <c r="F41" s="410"/>
      <c r="G41" s="373"/>
      <c r="H41" s="282"/>
      <c r="I41" s="282"/>
      <c r="J41" s="283"/>
      <c r="K41" s="488"/>
      <c r="L41" s="337">
        <v>2000</v>
      </c>
      <c r="M41" s="344">
        <f>L41*G37</f>
        <v>0</v>
      </c>
    </row>
    <row r="42" spans="1:13" ht="22.5">
      <c r="A42" s="86"/>
      <c r="B42" s="93"/>
      <c r="C42" s="142" t="s">
        <v>153</v>
      </c>
      <c r="D42" s="98" t="s">
        <v>265</v>
      </c>
      <c r="E42" s="100" t="s">
        <v>293</v>
      </c>
      <c r="F42" s="411"/>
      <c r="G42" s="374"/>
      <c r="H42" s="282"/>
      <c r="I42" s="282"/>
      <c r="J42" s="283"/>
      <c r="K42" s="489"/>
      <c r="L42" s="338"/>
      <c r="M42" s="348"/>
    </row>
    <row r="43" spans="1:13" ht="11.25">
      <c r="A43" s="86"/>
      <c r="B43" s="93"/>
      <c r="C43" s="98" t="s">
        <v>291</v>
      </c>
      <c r="D43" s="98" t="s">
        <v>348</v>
      </c>
      <c r="E43" s="148" t="s">
        <v>308</v>
      </c>
      <c r="F43" s="432" t="s">
        <v>482</v>
      </c>
      <c r="G43" s="460">
        <f>'Price List - TAXUD Roles'!D7</f>
        <v>0</v>
      </c>
      <c r="H43" s="278"/>
      <c r="I43" s="278"/>
      <c r="J43" s="279"/>
      <c r="K43" s="409" t="s">
        <v>483</v>
      </c>
      <c r="L43" s="406">
        <v>2000</v>
      </c>
      <c r="M43" s="344">
        <f>G43*L43</f>
        <v>0</v>
      </c>
    </row>
    <row r="44" spans="1:13" ht="11.25" customHeight="1">
      <c r="A44" s="86"/>
      <c r="B44" s="93"/>
      <c r="C44" s="98" t="s">
        <v>152</v>
      </c>
      <c r="D44" s="98" t="s">
        <v>349</v>
      </c>
      <c r="E44" s="148" t="s">
        <v>294</v>
      </c>
      <c r="F44" s="410"/>
      <c r="G44" s="461"/>
      <c r="H44" s="278"/>
      <c r="I44" s="278"/>
      <c r="J44" s="279"/>
      <c r="K44" s="410"/>
      <c r="L44" s="407"/>
      <c r="M44" s="486"/>
    </row>
    <row r="45" spans="1:13" ht="11.25" customHeight="1">
      <c r="A45" s="86"/>
      <c r="B45" s="93"/>
      <c r="C45" s="98" t="s">
        <v>159</v>
      </c>
      <c r="D45" s="98" t="s">
        <v>350</v>
      </c>
      <c r="E45" s="148" t="s">
        <v>295</v>
      </c>
      <c r="F45" s="410"/>
      <c r="G45" s="461"/>
      <c r="H45" s="278"/>
      <c r="I45" s="278"/>
      <c r="J45" s="279"/>
      <c r="K45" s="410"/>
      <c r="L45" s="407"/>
      <c r="M45" s="486"/>
    </row>
    <row r="46" spans="1:13" ht="11.25" customHeight="1">
      <c r="A46" s="86"/>
      <c r="B46" s="93"/>
      <c r="C46" s="98" t="s">
        <v>218</v>
      </c>
      <c r="D46" s="99" t="s">
        <v>351</v>
      </c>
      <c r="E46" s="148" t="s">
        <v>296</v>
      </c>
      <c r="F46" s="410"/>
      <c r="G46" s="461"/>
      <c r="H46" s="278"/>
      <c r="I46" s="278"/>
      <c r="J46" s="279"/>
      <c r="K46" s="410"/>
      <c r="L46" s="407"/>
      <c r="M46" s="486"/>
    </row>
    <row r="47" spans="1:13" ht="11.25" customHeight="1">
      <c r="A47" s="86"/>
      <c r="B47" s="93"/>
      <c r="C47" s="121" t="s">
        <v>119</v>
      </c>
      <c r="D47" s="121" t="s">
        <v>192</v>
      </c>
      <c r="E47" s="100" t="s">
        <v>125</v>
      </c>
      <c r="F47" s="410"/>
      <c r="G47" s="461"/>
      <c r="H47" s="284" t="s">
        <v>31</v>
      </c>
      <c r="I47" s="284" t="s">
        <v>31</v>
      </c>
      <c r="J47" s="279"/>
      <c r="K47" s="410"/>
      <c r="L47" s="408"/>
      <c r="M47" s="348"/>
    </row>
    <row r="48" spans="1:13" ht="22.5">
      <c r="A48" s="86"/>
      <c r="B48" s="93"/>
      <c r="C48" s="99" t="s">
        <v>190</v>
      </c>
      <c r="D48" s="99" t="s">
        <v>353</v>
      </c>
      <c r="E48" s="100" t="s">
        <v>206</v>
      </c>
      <c r="F48" s="411"/>
      <c r="G48" s="462"/>
      <c r="H48" s="282"/>
      <c r="I48" s="282"/>
      <c r="J48" s="283"/>
      <c r="K48" s="411"/>
      <c r="L48" s="139">
        <v>250</v>
      </c>
      <c r="M48" s="140">
        <f>L48*G43</f>
        <v>0</v>
      </c>
    </row>
    <row r="49" spans="1:13" ht="11.25">
      <c r="A49" s="86"/>
      <c r="B49" s="93"/>
      <c r="C49" s="121" t="s">
        <v>160</v>
      </c>
      <c r="D49" s="121" t="s">
        <v>217</v>
      </c>
      <c r="E49" s="100" t="s">
        <v>309</v>
      </c>
      <c r="F49" s="432" t="s">
        <v>484</v>
      </c>
      <c r="G49" s="393">
        <f>'Price List - TAXUD Roles'!D9</f>
        <v>0</v>
      </c>
      <c r="H49" s="285"/>
      <c r="I49" s="284"/>
      <c r="J49" s="279"/>
      <c r="K49" s="432" t="s">
        <v>485</v>
      </c>
      <c r="L49" s="337">
        <v>2400</v>
      </c>
      <c r="M49" s="344">
        <f>L49*G49</f>
        <v>0</v>
      </c>
    </row>
    <row r="50" spans="1:13" ht="11.25" customHeight="1">
      <c r="A50" s="86"/>
      <c r="B50" s="93"/>
      <c r="C50" s="98" t="s">
        <v>290</v>
      </c>
      <c r="D50" s="142" t="s">
        <v>352</v>
      </c>
      <c r="E50" s="148" t="s">
        <v>310</v>
      </c>
      <c r="F50" s="411"/>
      <c r="G50" s="394"/>
      <c r="H50" s="274" t="s">
        <v>107</v>
      </c>
      <c r="I50" s="286" t="s">
        <v>31</v>
      </c>
      <c r="J50" s="275"/>
      <c r="K50" s="411"/>
      <c r="L50" s="389"/>
      <c r="M50" s="348"/>
    </row>
    <row r="51" spans="1:13" ht="22.5">
      <c r="A51" s="86"/>
      <c r="B51" s="93"/>
      <c r="C51" s="99" t="s">
        <v>269</v>
      </c>
      <c r="D51" s="99" t="s">
        <v>311</v>
      </c>
      <c r="E51" s="100" t="s">
        <v>270</v>
      </c>
      <c r="F51" s="8" t="s">
        <v>480</v>
      </c>
      <c r="G51" s="316">
        <f>'Price List - TAXUD Roles'!E6</f>
        <v>0</v>
      </c>
      <c r="H51" s="282"/>
      <c r="I51" s="282"/>
      <c r="J51" s="283"/>
      <c r="K51" s="8" t="s">
        <v>481</v>
      </c>
      <c r="L51" s="139">
        <v>160</v>
      </c>
      <c r="M51" s="152">
        <f>G51*L51</f>
        <v>0</v>
      </c>
    </row>
    <row r="52" spans="1:13" ht="22.5">
      <c r="A52" s="86"/>
      <c r="B52" s="93"/>
      <c r="C52" s="99" t="s">
        <v>271</v>
      </c>
      <c r="D52" s="99" t="s">
        <v>312</v>
      </c>
      <c r="E52" s="100" t="s">
        <v>272</v>
      </c>
      <c r="F52" s="8" t="s">
        <v>482</v>
      </c>
      <c r="G52" s="316">
        <f>'Price List - TAXUD Roles'!E7</f>
        <v>0</v>
      </c>
      <c r="H52" s="282"/>
      <c r="I52" s="282"/>
      <c r="J52" s="283"/>
      <c r="K52" s="8" t="s">
        <v>483</v>
      </c>
      <c r="L52" s="135">
        <v>160</v>
      </c>
      <c r="M52" s="152">
        <f>G52*L52</f>
        <v>0</v>
      </c>
    </row>
    <row r="53" spans="1:13" ht="33.75">
      <c r="A53" s="86"/>
      <c r="B53" s="93"/>
      <c r="C53" s="153" t="s">
        <v>112</v>
      </c>
      <c r="D53" s="154" t="s">
        <v>113</v>
      </c>
      <c r="E53" s="100" t="s">
        <v>114</v>
      </c>
      <c r="F53" s="155" t="s">
        <v>486</v>
      </c>
      <c r="G53" s="126"/>
      <c r="H53" s="146"/>
      <c r="I53" s="146"/>
      <c r="J53" s="112"/>
      <c r="K53" s="349" t="s">
        <v>209</v>
      </c>
      <c r="L53" s="350"/>
      <c r="M53" s="156">
        <v>200000</v>
      </c>
    </row>
    <row r="54" spans="1:13" ht="11.25">
      <c r="A54" s="86"/>
      <c r="B54" s="93"/>
      <c r="C54" s="457" t="s">
        <v>337</v>
      </c>
      <c r="D54" s="458"/>
      <c r="E54" s="458"/>
      <c r="F54" s="458"/>
      <c r="G54" s="458"/>
      <c r="H54" s="458"/>
      <c r="I54" s="458"/>
      <c r="J54" s="458"/>
      <c r="K54" s="96"/>
      <c r="L54" s="96"/>
      <c r="M54" s="136"/>
    </row>
    <row r="55" spans="1:13" ht="11.25">
      <c r="A55" s="86"/>
      <c r="B55" s="93"/>
      <c r="C55" s="98" t="s">
        <v>2</v>
      </c>
      <c r="D55" s="98" t="s">
        <v>97</v>
      </c>
      <c r="E55" s="130" t="s">
        <v>81</v>
      </c>
      <c r="F55" s="157" t="s">
        <v>3</v>
      </c>
      <c r="G55" s="308"/>
      <c r="H55" s="141" t="s">
        <v>107</v>
      </c>
      <c r="I55" s="141" t="s">
        <v>107</v>
      </c>
      <c r="J55" s="103" t="s">
        <v>31</v>
      </c>
      <c r="K55" s="104" t="s">
        <v>33</v>
      </c>
      <c r="L55" s="105">
        <v>1</v>
      </c>
      <c r="M55" s="158">
        <f aca="true" t="shared" si="0" ref="M55:M64">G55*L55</f>
        <v>0</v>
      </c>
    </row>
    <row r="56" spans="1:13" ht="11.25">
      <c r="A56" s="86"/>
      <c r="B56" s="93"/>
      <c r="C56" s="98" t="s">
        <v>13</v>
      </c>
      <c r="D56" s="99" t="s">
        <v>170</v>
      </c>
      <c r="E56" s="159" t="s">
        <v>450</v>
      </c>
      <c r="F56" s="120" t="s">
        <v>4</v>
      </c>
      <c r="G56" s="308"/>
      <c r="H56" s="141" t="s">
        <v>107</v>
      </c>
      <c r="I56" s="141" t="s">
        <v>107</v>
      </c>
      <c r="J56" s="103" t="s">
        <v>31</v>
      </c>
      <c r="K56" s="104" t="s">
        <v>32</v>
      </c>
      <c r="L56" s="105">
        <v>20</v>
      </c>
      <c r="M56" s="158">
        <f t="shared" si="0"/>
        <v>0</v>
      </c>
    </row>
    <row r="57" spans="1:13" ht="33.75">
      <c r="A57" s="86"/>
      <c r="B57" s="93"/>
      <c r="C57" s="323" t="s">
        <v>313</v>
      </c>
      <c r="D57" s="99" t="s">
        <v>106</v>
      </c>
      <c r="E57" s="148" t="s">
        <v>315</v>
      </c>
      <c r="F57" s="120" t="s">
        <v>34</v>
      </c>
      <c r="G57" s="308"/>
      <c r="H57" s="141" t="s">
        <v>107</v>
      </c>
      <c r="I57" s="141" t="s">
        <v>107</v>
      </c>
      <c r="J57" s="160" t="s">
        <v>31</v>
      </c>
      <c r="K57" s="161" t="s">
        <v>35</v>
      </c>
      <c r="L57" s="13">
        <v>500</v>
      </c>
      <c r="M57" s="158">
        <f t="shared" si="0"/>
        <v>0</v>
      </c>
    </row>
    <row r="58" spans="1:13" ht="33.75">
      <c r="A58" s="86"/>
      <c r="B58" s="93"/>
      <c r="C58" s="326"/>
      <c r="D58" s="162" t="s">
        <v>316</v>
      </c>
      <c r="E58" s="148" t="s">
        <v>314</v>
      </c>
      <c r="F58" s="120" t="s">
        <v>34</v>
      </c>
      <c r="G58" s="308"/>
      <c r="H58" s="141" t="s">
        <v>107</v>
      </c>
      <c r="I58" s="141" t="s">
        <v>107</v>
      </c>
      <c r="J58" s="160" t="s">
        <v>31</v>
      </c>
      <c r="K58" s="161" t="s">
        <v>35</v>
      </c>
      <c r="L58" s="13">
        <v>500</v>
      </c>
      <c r="M58" s="158">
        <f t="shared" si="0"/>
        <v>0</v>
      </c>
    </row>
    <row r="59" spans="1:13" ht="11.25">
      <c r="A59" s="86"/>
      <c r="B59" s="93"/>
      <c r="C59" s="99" t="s">
        <v>36</v>
      </c>
      <c r="D59" s="153" t="s">
        <v>193</v>
      </c>
      <c r="E59" s="163" t="s">
        <v>137</v>
      </c>
      <c r="F59" s="77" t="s">
        <v>172</v>
      </c>
      <c r="G59" s="308"/>
      <c r="H59" s="141" t="s">
        <v>107</v>
      </c>
      <c r="I59" s="141" t="s">
        <v>107</v>
      </c>
      <c r="J59" s="160" t="s">
        <v>31</v>
      </c>
      <c r="K59" s="161" t="s">
        <v>195</v>
      </c>
      <c r="L59" s="13">
        <v>160</v>
      </c>
      <c r="M59" s="156">
        <f t="shared" si="0"/>
        <v>0</v>
      </c>
    </row>
    <row r="60" spans="1:13" ht="11.25">
      <c r="A60" s="86"/>
      <c r="B60" s="93"/>
      <c r="C60" s="107" t="s">
        <v>37</v>
      </c>
      <c r="D60" s="154" t="s">
        <v>136</v>
      </c>
      <c r="E60" s="164" t="s">
        <v>138</v>
      </c>
      <c r="F60" s="77" t="s">
        <v>172</v>
      </c>
      <c r="G60" s="308"/>
      <c r="H60" s="132"/>
      <c r="I60" s="132"/>
      <c r="J60" s="113"/>
      <c r="K60" s="161" t="s">
        <v>196</v>
      </c>
      <c r="L60" s="13">
        <v>160</v>
      </c>
      <c r="M60" s="156">
        <f t="shared" si="0"/>
        <v>0</v>
      </c>
    </row>
    <row r="61" spans="1:13" ht="11.25">
      <c r="A61" s="86"/>
      <c r="B61" s="93"/>
      <c r="C61" s="99" t="s">
        <v>38</v>
      </c>
      <c r="D61" s="99" t="s">
        <v>118</v>
      </c>
      <c r="E61" s="100" t="s">
        <v>139</v>
      </c>
      <c r="F61" s="77" t="s">
        <v>172</v>
      </c>
      <c r="G61" s="308"/>
      <c r="H61" s="141" t="s">
        <v>107</v>
      </c>
      <c r="I61" s="141" t="s">
        <v>107</v>
      </c>
      <c r="J61" s="160" t="s">
        <v>31</v>
      </c>
      <c r="K61" s="161" t="s">
        <v>194</v>
      </c>
      <c r="L61" s="13">
        <v>160</v>
      </c>
      <c r="M61" s="156">
        <f t="shared" si="0"/>
        <v>0</v>
      </c>
    </row>
    <row r="62" spans="1:13" ht="11.25">
      <c r="A62" s="86"/>
      <c r="B62" s="93"/>
      <c r="C62" s="323" t="s">
        <v>39</v>
      </c>
      <c r="D62" s="165" t="s">
        <v>465</v>
      </c>
      <c r="E62" s="166" t="s">
        <v>464</v>
      </c>
      <c r="F62" s="77" t="s">
        <v>172</v>
      </c>
      <c r="G62" s="308"/>
      <c r="H62" s="141" t="s">
        <v>107</v>
      </c>
      <c r="I62" s="141" t="s">
        <v>107</v>
      </c>
      <c r="J62" s="160" t="s">
        <v>31</v>
      </c>
      <c r="K62" s="161" t="s">
        <v>194</v>
      </c>
      <c r="L62" s="13">
        <v>32</v>
      </c>
      <c r="M62" s="156">
        <f t="shared" si="0"/>
        <v>0</v>
      </c>
    </row>
    <row r="63" spans="1:13" ht="11.25">
      <c r="A63" s="86"/>
      <c r="B63" s="93"/>
      <c r="C63" s="325"/>
      <c r="D63" s="99" t="s">
        <v>131</v>
      </c>
      <c r="E63" s="100" t="s">
        <v>140</v>
      </c>
      <c r="F63" s="77" t="s">
        <v>172</v>
      </c>
      <c r="G63" s="287"/>
      <c r="H63" s="167"/>
      <c r="I63" s="122"/>
      <c r="J63" s="103"/>
      <c r="K63" s="161" t="s">
        <v>194</v>
      </c>
      <c r="L63" s="13">
        <v>160</v>
      </c>
      <c r="M63" s="156">
        <f t="shared" si="0"/>
        <v>0</v>
      </c>
    </row>
    <row r="64" spans="1:13" ht="11.25">
      <c r="A64" s="168"/>
      <c r="B64" s="169"/>
      <c r="C64" s="323" t="s">
        <v>132</v>
      </c>
      <c r="D64" s="170" t="s">
        <v>108</v>
      </c>
      <c r="E64" s="171" t="s">
        <v>133</v>
      </c>
      <c r="F64" s="432" t="s">
        <v>172</v>
      </c>
      <c r="G64" s="339"/>
      <c r="H64" s="413" t="s">
        <v>111</v>
      </c>
      <c r="I64" s="342">
        <v>40</v>
      </c>
      <c r="J64" s="429">
        <f aca="true" t="shared" si="1" ref="J64:J71">I64*G64</f>
        <v>0</v>
      </c>
      <c r="K64" s="471" t="s">
        <v>194</v>
      </c>
      <c r="L64" s="327">
        <v>160</v>
      </c>
      <c r="M64" s="377">
        <f t="shared" si="0"/>
        <v>0</v>
      </c>
    </row>
    <row r="65" spans="1:13" ht="11.25">
      <c r="A65" s="168"/>
      <c r="B65" s="169"/>
      <c r="C65" s="324"/>
      <c r="D65" s="172" t="s">
        <v>109</v>
      </c>
      <c r="E65" s="173" t="s">
        <v>134</v>
      </c>
      <c r="F65" s="459"/>
      <c r="G65" s="341"/>
      <c r="H65" s="415"/>
      <c r="I65" s="428"/>
      <c r="J65" s="430">
        <f t="shared" si="1"/>
        <v>0</v>
      </c>
      <c r="K65" s="472"/>
      <c r="L65" s="328"/>
      <c r="M65" s="474"/>
    </row>
    <row r="66" spans="1:13" ht="11.25">
      <c r="A66" s="168"/>
      <c r="B66" s="169"/>
      <c r="C66" s="325"/>
      <c r="D66" s="175" t="s">
        <v>110</v>
      </c>
      <c r="E66" s="176" t="s">
        <v>135</v>
      </c>
      <c r="F66" s="8" t="s">
        <v>172</v>
      </c>
      <c r="G66" s="308"/>
      <c r="H66" s="417"/>
      <c r="I66" s="343"/>
      <c r="J66" s="431">
        <f t="shared" si="1"/>
        <v>0</v>
      </c>
      <c r="K66" s="177" t="s">
        <v>194</v>
      </c>
      <c r="L66" s="47">
        <v>160</v>
      </c>
      <c r="M66" s="133">
        <f>G66*L66</f>
        <v>0</v>
      </c>
    </row>
    <row r="67" spans="1:13" ht="11.25">
      <c r="A67" s="168"/>
      <c r="B67" s="169"/>
      <c r="C67" s="323" t="s">
        <v>8</v>
      </c>
      <c r="D67" s="170" t="s">
        <v>40</v>
      </c>
      <c r="E67" s="171" t="s">
        <v>83</v>
      </c>
      <c r="F67" s="432" t="s">
        <v>41</v>
      </c>
      <c r="G67" s="339"/>
      <c r="H67" s="413" t="s">
        <v>42</v>
      </c>
      <c r="I67" s="342">
        <v>125</v>
      </c>
      <c r="J67" s="429">
        <f t="shared" si="1"/>
        <v>0</v>
      </c>
      <c r="K67" s="473" t="s">
        <v>42</v>
      </c>
      <c r="L67" s="327">
        <v>160</v>
      </c>
      <c r="M67" s="344">
        <f>G67*L67</f>
        <v>0</v>
      </c>
    </row>
    <row r="68" spans="1:13" ht="11.25">
      <c r="A68" s="168"/>
      <c r="B68" s="169"/>
      <c r="C68" s="324"/>
      <c r="D68" s="172" t="s">
        <v>44</v>
      </c>
      <c r="E68" s="173" t="s">
        <v>43</v>
      </c>
      <c r="F68" s="440"/>
      <c r="G68" s="340"/>
      <c r="H68" s="415"/>
      <c r="I68" s="428"/>
      <c r="J68" s="430">
        <f t="shared" si="1"/>
        <v>0</v>
      </c>
      <c r="K68" s="415"/>
      <c r="L68" s="375"/>
      <c r="M68" s="486"/>
    </row>
    <row r="69" spans="1:13" ht="11.25">
      <c r="A69" s="168"/>
      <c r="B69" s="169"/>
      <c r="C69" s="324"/>
      <c r="D69" s="172" t="s">
        <v>45</v>
      </c>
      <c r="E69" s="173" t="s">
        <v>84</v>
      </c>
      <c r="F69" s="440"/>
      <c r="G69" s="340"/>
      <c r="H69" s="415"/>
      <c r="I69" s="428"/>
      <c r="J69" s="430">
        <f t="shared" si="1"/>
        <v>0</v>
      </c>
      <c r="K69" s="415"/>
      <c r="L69" s="375"/>
      <c r="M69" s="486"/>
    </row>
    <row r="70" spans="1:13" ht="11.25">
      <c r="A70" s="168"/>
      <c r="B70" s="169"/>
      <c r="C70" s="324"/>
      <c r="D70" s="172" t="s">
        <v>46</v>
      </c>
      <c r="E70" s="173" t="s">
        <v>85</v>
      </c>
      <c r="F70" s="440"/>
      <c r="G70" s="340"/>
      <c r="H70" s="415"/>
      <c r="I70" s="428"/>
      <c r="J70" s="430">
        <f t="shared" si="1"/>
        <v>0</v>
      </c>
      <c r="K70" s="415"/>
      <c r="L70" s="375"/>
      <c r="M70" s="486"/>
    </row>
    <row r="71" spans="1:13" ht="11.25">
      <c r="A71" s="168"/>
      <c r="B71" s="169"/>
      <c r="C71" s="325"/>
      <c r="D71" s="175" t="s">
        <v>47</v>
      </c>
      <c r="E71" s="176" t="s">
        <v>86</v>
      </c>
      <c r="F71" s="439"/>
      <c r="G71" s="341"/>
      <c r="H71" s="417"/>
      <c r="I71" s="343"/>
      <c r="J71" s="431">
        <f t="shared" si="1"/>
        <v>0</v>
      </c>
      <c r="K71" s="417"/>
      <c r="L71" s="376"/>
      <c r="M71" s="348"/>
    </row>
    <row r="72" spans="1:13" ht="22.5">
      <c r="A72" s="86"/>
      <c r="B72" s="93"/>
      <c r="C72" s="323" t="s">
        <v>9</v>
      </c>
      <c r="D72" s="129" t="s">
        <v>48</v>
      </c>
      <c r="E72" s="178" t="s">
        <v>87</v>
      </c>
      <c r="F72" s="432" t="s">
        <v>10</v>
      </c>
      <c r="G72" s="339"/>
      <c r="H72" s="413" t="s">
        <v>107</v>
      </c>
      <c r="I72" s="342" t="s">
        <v>107</v>
      </c>
      <c r="J72" s="451" t="s">
        <v>31</v>
      </c>
      <c r="K72" s="413" t="s">
        <v>50</v>
      </c>
      <c r="L72" s="337">
        <v>770</v>
      </c>
      <c r="M72" s="344">
        <f>G72*L72</f>
        <v>0</v>
      </c>
    </row>
    <row r="73" spans="1:13" ht="11.25">
      <c r="A73" s="86"/>
      <c r="B73" s="93"/>
      <c r="C73" s="324"/>
      <c r="D73" s="107" t="s">
        <v>49</v>
      </c>
      <c r="E73" s="179" t="s">
        <v>88</v>
      </c>
      <c r="F73" s="439"/>
      <c r="G73" s="341"/>
      <c r="H73" s="417"/>
      <c r="I73" s="343"/>
      <c r="J73" s="453"/>
      <c r="K73" s="417"/>
      <c r="L73" s="338"/>
      <c r="M73" s="348"/>
    </row>
    <row r="74" spans="1:13" ht="22.5">
      <c r="A74" s="86"/>
      <c r="B74" s="93"/>
      <c r="C74" s="153" t="s">
        <v>121</v>
      </c>
      <c r="D74" s="99" t="s">
        <v>161</v>
      </c>
      <c r="E74" s="180" t="s">
        <v>122</v>
      </c>
      <c r="F74" s="77" t="s">
        <v>173</v>
      </c>
      <c r="G74" s="308"/>
      <c r="H74" s="141" t="s">
        <v>107</v>
      </c>
      <c r="I74" s="141" t="s">
        <v>107</v>
      </c>
      <c r="J74" s="160" t="s">
        <v>31</v>
      </c>
      <c r="K74" s="413" t="s">
        <v>197</v>
      </c>
      <c r="L74" s="139">
        <v>80</v>
      </c>
      <c r="M74" s="140">
        <f>G74*L74</f>
        <v>0</v>
      </c>
    </row>
    <row r="75" spans="1:13" ht="11.25">
      <c r="A75" s="86"/>
      <c r="B75" s="93"/>
      <c r="C75" s="153" t="s">
        <v>123</v>
      </c>
      <c r="D75" s="99" t="s">
        <v>163</v>
      </c>
      <c r="E75" s="180" t="s">
        <v>128</v>
      </c>
      <c r="F75" s="77" t="s">
        <v>173</v>
      </c>
      <c r="G75" s="308"/>
      <c r="H75" s="78"/>
      <c r="I75" s="141"/>
      <c r="J75" s="160"/>
      <c r="K75" s="415" t="s">
        <v>162</v>
      </c>
      <c r="L75" s="139">
        <v>80</v>
      </c>
      <c r="M75" s="140">
        <f>G75*L75</f>
        <v>0</v>
      </c>
    </row>
    <row r="76" spans="1:13" ht="11.25">
      <c r="A76" s="86"/>
      <c r="B76" s="93"/>
      <c r="C76" s="153" t="s">
        <v>127</v>
      </c>
      <c r="D76" s="99" t="s">
        <v>164</v>
      </c>
      <c r="E76" s="180" t="s">
        <v>199</v>
      </c>
      <c r="F76" s="77" t="s">
        <v>173</v>
      </c>
      <c r="G76" s="308"/>
      <c r="H76" s="78"/>
      <c r="I76" s="141"/>
      <c r="J76" s="160"/>
      <c r="K76" s="420"/>
      <c r="L76" s="139">
        <v>80</v>
      </c>
      <c r="M76" s="140">
        <f>G76*L76</f>
        <v>0</v>
      </c>
    </row>
    <row r="77" spans="1:13" ht="22.5">
      <c r="A77" s="86"/>
      <c r="B77" s="93"/>
      <c r="C77" s="323" t="s">
        <v>19</v>
      </c>
      <c r="D77" s="98" t="s">
        <v>141</v>
      </c>
      <c r="E77" s="181" t="s">
        <v>143</v>
      </c>
      <c r="F77" s="120" t="s">
        <v>51</v>
      </c>
      <c r="G77" s="308"/>
      <c r="H77" s="167" t="s">
        <v>107</v>
      </c>
      <c r="I77" s="122" t="s">
        <v>107</v>
      </c>
      <c r="J77" s="160" t="s">
        <v>31</v>
      </c>
      <c r="K77" s="132" t="s">
        <v>52</v>
      </c>
      <c r="L77" s="135">
        <v>50</v>
      </c>
      <c r="M77" s="150">
        <f>G77*L77</f>
        <v>0</v>
      </c>
    </row>
    <row r="78" spans="1:13" ht="33.75">
      <c r="A78" s="86"/>
      <c r="B78" s="93"/>
      <c r="C78" s="324"/>
      <c r="D78" s="98" t="s">
        <v>142</v>
      </c>
      <c r="E78" s="100" t="s">
        <v>144</v>
      </c>
      <c r="F78" s="77" t="s">
        <v>53</v>
      </c>
      <c r="G78" s="308"/>
      <c r="H78" s="167" t="s">
        <v>107</v>
      </c>
      <c r="I78" s="122" t="s">
        <v>107</v>
      </c>
      <c r="J78" s="160" t="s">
        <v>31</v>
      </c>
      <c r="K78" s="132" t="s">
        <v>54</v>
      </c>
      <c r="L78" s="135">
        <v>50</v>
      </c>
      <c r="M78" s="150">
        <f>G78*L78</f>
        <v>0</v>
      </c>
    </row>
    <row r="79" spans="1:13" ht="11.25">
      <c r="A79" s="86"/>
      <c r="B79" s="93"/>
      <c r="C79" s="98" t="s">
        <v>230</v>
      </c>
      <c r="D79" s="99" t="s">
        <v>279</v>
      </c>
      <c r="E79" s="100" t="s">
        <v>233</v>
      </c>
      <c r="F79" s="351" t="s">
        <v>338</v>
      </c>
      <c r="G79" s="352"/>
      <c r="H79" s="352"/>
      <c r="I79" s="352"/>
      <c r="J79" s="352"/>
      <c r="K79" s="352"/>
      <c r="L79" s="353"/>
      <c r="M79" s="344">
        <f>SUM('Price List - Specifications WP'!E6:E55)</f>
        <v>0</v>
      </c>
    </row>
    <row r="80" spans="1:13" ht="11.25">
      <c r="A80" s="86"/>
      <c r="B80" s="93"/>
      <c r="C80" s="98" t="s">
        <v>231</v>
      </c>
      <c r="D80" s="99" t="s">
        <v>221</v>
      </c>
      <c r="E80" s="100" t="s">
        <v>267</v>
      </c>
      <c r="F80" s="354"/>
      <c r="G80" s="355"/>
      <c r="H80" s="355"/>
      <c r="I80" s="355"/>
      <c r="J80" s="355"/>
      <c r="K80" s="355"/>
      <c r="L80" s="356"/>
      <c r="M80" s="345"/>
    </row>
    <row r="81" spans="1:13" ht="11.25">
      <c r="A81" s="86"/>
      <c r="B81" s="93"/>
      <c r="C81" s="147" t="s">
        <v>227</v>
      </c>
      <c r="D81" s="182" t="s">
        <v>278</v>
      </c>
      <c r="E81" s="100" t="s">
        <v>281</v>
      </c>
      <c r="F81" s="354"/>
      <c r="G81" s="355"/>
      <c r="H81" s="355"/>
      <c r="I81" s="355"/>
      <c r="J81" s="355"/>
      <c r="K81" s="355"/>
      <c r="L81" s="356"/>
      <c r="M81" s="345"/>
    </row>
    <row r="82" spans="1:13" ht="12.75" customHeight="1">
      <c r="A82" s="86"/>
      <c r="B82" s="93"/>
      <c r="C82" s="147" t="s">
        <v>228</v>
      </c>
      <c r="D82" s="147" t="s">
        <v>274</v>
      </c>
      <c r="E82" s="100" t="s">
        <v>282</v>
      </c>
      <c r="F82" s="357"/>
      <c r="G82" s="358"/>
      <c r="H82" s="358"/>
      <c r="I82" s="358"/>
      <c r="J82" s="358"/>
      <c r="K82" s="358"/>
      <c r="L82" s="359"/>
      <c r="M82" s="360"/>
    </row>
    <row r="83" spans="1:13" ht="12.75" customHeight="1">
      <c r="A83" s="86"/>
      <c r="B83" s="93"/>
      <c r="C83" s="98" t="s">
        <v>232</v>
      </c>
      <c r="D83" s="99" t="s">
        <v>222</v>
      </c>
      <c r="E83" s="100" t="s">
        <v>268</v>
      </c>
      <c r="F83" s="331" t="s">
        <v>339</v>
      </c>
      <c r="G83" s="332"/>
      <c r="H83" s="332"/>
      <c r="I83" s="332"/>
      <c r="J83" s="332"/>
      <c r="K83" s="332"/>
      <c r="L83" s="333"/>
      <c r="M83" s="344">
        <f>SUM('Price List - Testing WP'!E6:E10)</f>
        <v>0</v>
      </c>
    </row>
    <row r="84" spans="1:13" ht="12" customHeight="1">
      <c r="A84" s="86"/>
      <c r="B84" s="93"/>
      <c r="C84" s="147" t="s">
        <v>229</v>
      </c>
      <c r="D84" s="99" t="s">
        <v>275</v>
      </c>
      <c r="E84" s="183" t="s">
        <v>239</v>
      </c>
      <c r="F84" s="334"/>
      <c r="G84" s="335"/>
      <c r="H84" s="335"/>
      <c r="I84" s="335"/>
      <c r="J84" s="335"/>
      <c r="K84" s="335"/>
      <c r="L84" s="336"/>
      <c r="M84" s="360"/>
    </row>
    <row r="85" spans="1:13" ht="33.75">
      <c r="A85" s="86"/>
      <c r="B85" s="93"/>
      <c r="C85" s="98" t="s">
        <v>235</v>
      </c>
      <c r="D85" s="107" t="s">
        <v>280</v>
      </c>
      <c r="E85" s="184" t="s">
        <v>458</v>
      </c>
      <c r="F85" s="118" t="s">
        <v>501</v>
      </c>
      <c r="G85" s="418"/>
      <c r="H85" s="141" t="s">
        <v>107</v>
      </c>
      <c r="I85" s="141" t="s">
        <v>107</v>
      </c>
      <c r="J85" s="134"/>
      <c r="K85" s="351" t="s">
        <v>338</v>
      </c>
      <c r="L85" s="361"/>
      <c r="M85" s="366">
        <f>SUM('Price List - Specifications WP'!G6:G55)</f>
        <v>0</v>
      </c>
    </row>
    <row r="86" spans="1:13" ht="33.75">
      <c r="A86" s="86"/>
      <c r="B86" s="93"/>
      <c r="C86" s="98" t="s">
        <v>236</v>
      </c>
      <c r="D86" s="99" t="s">
        <v>276</v>
      </c>
      <c r="E86" s="184" t="s">
        <v>458</v>
      </c>
      <c r="F86" s="118" t="s">
        <v>501</v>
      </c>
      <c r="G86" s="419"/>
      <c r="H86" s="141"/>
      <c r="I86" s="141"/>
      <c r="J86" s="134"/>
      <c r="K86" s="362"/>
      <c r="L86" s="363"/>
      <c r="M86" s="367"/>
    </row>
    <row r="87" spans="1:13" ht="33.75">
      <c r="A87" s="86"/>
      <c r="B87" s="93"/>
      <c r="C87" s="98" t="s">
        <v>256</v>
      </c>
      <c r="D87" s="99" t="s">
        <v>277</v>
      </c>
      <c r="E87" s="184" t="s">
        <v>458</v>
      </c>
      <c r="F87" s="118" t="s">
        <v>501</v>
      </c>
      <c r="G87" s="419"/>
      <c r="H87" s="141"/>
      <c r="I87" s="141"/>
      <c r="J87" s="134"/>
      <c r="K87" s="364"/>
      <c r="L87" s="365"/>
      <c r="M87" s="368"/>
    </row>
    <row r="88" spans="1:13" ht="22.5">
      <c r="A88" s="86"/>
      <c r="B88" s="93"/>
      <c r="C88" s="142" t="s">
        <v>153</v>
      </c>
      <c r="D88" s="98" t="s">
        <v>265</v>
      </c>
      <c r="E88" s="117" t="s">
        <v>317</v>
      </c>
      <c r="F88" s="437" t="s">
        <v>338</v>
      </c>
      <c r="G88" s="437"/>
      <c r="H88" s="437"/>
      <c r="I88" s="437"/>
      <c r="J88" s="437"/>
      <c r="K88" s="437"/>
      <c r="L88" s="438"/>
      <c r="M88" s="185">
        <f>SUM('Price List - Specifications WP'!J6:J55)</f>
        <v>0</v>
      </c>
    </row>
    <row r="89" spans="1:13" ht="11.25" customHeight="1">
      <c r="A89" s="86"/>
      <c r="B89" s="93"/>
      <c r="C89" s="98" t="s">
        <v>298</v>
      </c>
      <c r="D89" s="98" t="s">
        <v>299</v>
      </c>
      <c r="E89" s="117" t="s">
        <v>300</v>
      </c>
      <c r="F89" s="120" t="s">
        <v>250</v>
      </c>
      <c r="G89" s="309"/>
      <c r="H89" s="141"/>
      <c r="I89" s="141"/>
      <c r="J89" s="134"/>
      <c r="K89" s="151" t="s">
        <v>261</v>
      </c>
      <c r="L89" s="13">
        <v>25000</v>
      </c>
      <c r="M89" s="185">
        <f>G89*L89</f>
        <v>0</v>
      </c>
    </row>
    <row r="90" spans="1:13" ht="11.25" customHeight="1">
      <c r="A90" s="86"/>
      <c r="B90" s="93"/>
      <c r="C90" s="98" t="s">
        <v>291</v>
      </c>
      <c r="D90" s="98" t="s">
        <v>264</v>
      </c>
      <c r="E90" s="117" t="s">
        <v>318</v>
      </c>
      <c r="F90" s="120" t="s">
        <v>250</v>
      </c>
      <c r="G90" s="309"/>
      <c r="H90" s="141"/>
      <c r="I90" s="141"/>
      <c r="J90" s="134"/>
      <c r="K90" s="151" t="s">
        <v>261</v>
      </c>
      <c r="L90" s="13">
        <v>15000</v>
      </c>
      <c r="M90" s="185">
        <f>G90*L90</f>
        <v>0</v>
      </c>
    </row>
    <row r="91" spans="1:13" ht="11.25" customHeight="1">
      <c r="A91" s="86"/>
      <c r="B91" s="93"/>
      <c r="C91" s="106"/>
      <c r="D91" s="98" t="s">
        <v>262</v>
      </c>
      <c r="E91" s="117" t="s">
        <v>319</v>
      </c>
      <c r="F91" s="120" t="s">
        <v>250</v>
      </c>
      <c r="G91" s="309"/>
      <c r="H91" s="141"/>
      <c r="I91" s="141"/>
      <c r="J91" s="134"/>
      <c r="K91" s="151" t="s">
        <v>261</v>
      </c>
      <c r="L91" s="13">
        <v>15000</v>
      </c>
      <c r="M91" s="185">
        <f>G91*L91</f>
        <v>0</v>
      </c>
    </row>
    <row r="92" spans="1:13" ht="11.25" customHeight="1">
      <c r="A92" s="86"/>
      <c r="B92" s="93"/>
      <c r="C92" s="107"/>
      <c r="D92" s="99" t="s">
        <v>263</v>
      </c>
      <c r="E92" s="117" t="s">
        <v>320</v>
      </c>
      <c r="F92" s="120" t="s">
        <v>250</v>
      </c>
      <c r="G92" s="309"/>
      <c r="H92" s="141"/>
      <c r="I92" s="141"/>
      <c r="J92" s="134"/>
      <c r="K92" s="151" t="s">
        <v>261</v>
      </c>
      <c r="L92" s="13">
        <v>15000</v>
      </c>
      <c r="M92" s="185">
        <f>G92*L92</f>
        <v>0</v>
      </c>
    </row>
    <row r="93" spans="1:13" ht="11.25">
      <c r="A93" s="86"/>
      <c r="B93" s="93"/>
      <c r="C93" s="98" t="s">
        <v>152</v>
      </c>
      <c r="D93" s="196" t="s">
        <v>499</v>
      </c>
      <c r="E93" s="184" t="s">
        <v>294</v>
      </c>
      <c r="F93" s="331" t="s">
        <v>407</v>
      </c>
      <c r="G93" s="332"/>
      <c r="H93" s="332"/>
      <c r="I93" s="332"/>
      <c r="J93" s="332"/>
      <c r="K93" s="332"/>
      <c r="L93" s="333"/>
      <c r="M93" s="344">
        <f>SUM('Price List - Testing WP'!K9:K10)</f>
        <v>0</v>
      </c>
    </row>
    <row r="94" spans="1:13" ht="11.25" customHeight="1">
      <c r="A94" s="86"/>
      <c r="B94" s="93"/>
      <c r="C94" s="99" t="s">
        <v>218</v>
      </c>
      <c r="D94" s="196" t="s">
        <v>500</v>
      </c>
      <c r="E94" s="117" t="s">
        <v>296</v>
      </c>
      <c r="F94" s="334"/>
      <c r="G94" s="335"/>
      <c r="H94" s="335"/>
      <c r="I94" s="335"/>
      <c r="J94" s="335"/>
      <c r="K94" s="335"/>
      <c r="L94" s="336"/>
      <c r="M94" s="347"/>
    </row>
    <row r="95" spans="1:13" ht="11.25" customHeight="1">
      <c r="A95" s="86"/>
      <c r="B95" s="93"/>
      <c r="C95" s="98" t="s">
        <v>152</v>
      </c>
      <c r="D95" s="98" t="s">
        <v>408</v>
      </c>
      <c r="E95" s="184" t="s">
        <v>294</v>
      </c>
      <c r="F95" s="120" t="s">
        <v>250</v>
      </c>
      <c r="G95" s="309"/>
      <c r="H95" s="141"/>
      <c r="I95" s="141"/>
      <c r="J95" s="134"/>
      <c r="K95" s="151" t="s">
        <v>261</v>
      </c>
      <c r="L95" s="105">
        <v>15000</v>
      </c>
      <c r="M95" s="185">
        <f>G95*L95</f>
        <v>0</v>
      </c>
    </row>
    <row r="96" spans="1:13" ht="11.25" customHeight="1">
      <c r="A96" s="86"/>
      <c r="B96" s="93"/>
      <c r="C96" s="99" t="s">
        <v>218</v>
      </c>
      <c r="D96" s="98" t="s">
        <v>351</v>
      </c>
      <c r="E96" s="117" t="s">
        <v>296</v>
      </c>
      <c r="F96" s="120" t="s">
        <v>250</v>
      </c>
      <c r="G96" s="309"/>
      <c r="H96" s="141"/>
      <c r="I96" s="141"/>
      <c r="J96" s="134"/>
      <c r="K96" s="151" t="s">
        <v>261</v>
      </c>
      <c r="L96" s="105">
        <v>7500</v>
      </c>
      <c r="M96" s="185">
        <f>G96*L96</f>
        <v>0</v>
      </c>
    </row>
    <row r="97" spans="1:13" ht="11.25">
      <c r="A97" s="86"/>
      <c r="B97" s="93"/>
      <c r="C97" s="323" t="s">
        <v>159</v>
      </c>
      <c r="D97" s="98" t="s">
        <v>350</v>
      </c>
      <c r="E97" s="117" t="s">
        <v>331</v>
      </c>
      <c r="F97" s="437" t="s">
        <v>338</v>
      </c>
      <c r="G97" s="437"/>
      <c r="H97" s="437"/>
      <c r="I97" s="437"/>
      <c r="J97" s="437"/>
      <c r="K97" s="437"/>
      <c r="L97" s="438"/>
      <c r="M97" s="185">
        <f>SUM('Price List - Specifications WP'!M6:M55)</f>
        <v>0</v>
      </c>
    </row>
    <row r="98" spans="1:13" ht="11.25">
      <c r="A98" s="86"/>
      <c r="B98" s="93"/>
      <c r="C98" s="330"/>
      <c r="D98" s="98" t="s">
        <v>264</v>
      </c>
      <c r="E98" s="117" t="s">
        <v>332</v>
      </c>
      <c r="F98" s="120" t="s">
        <v>250</v>
      </c>
      <c r="G98" s="309"/>
      <c r="H98" s="141"/>
      <c r="I98" s="141"/>
      <c r="J98" s="134"/>
      <c r="K98" s="151" t="s">
        <v>261</v>
      </c>
      <c r="L98" s="105">
        <v>2500</v>
      </c>
      <c r="M98" s="185">
        <f aca="true" t="shared" si="2" ref="M98:M110">G98*L98</f>
        <v>0</v>
      </c>
    </row>
    <row r="99" spans="1:13" ht="11.25" customHeight="1">
      <c r="A99" s="86"/>
      <c r="B99" s="93"/>
      <c r="C99" s="330"/>
      <c r="D99" s="98" t="s">
        <v>262</v>
      </c>
      <c r="E99" s="117" t="s">
        <v>333</v>
      </c>
      <c r="F99" s="120" t="s">
        <v>250</v>
      </c>
      <c r="G99" s="309"/>
      <c r="H99" s="141"/>
      <c r="I99" s="141"/>
      <c r="J99" s="134"/>
      <c r="K99" s="151" t="s">
        <v>261</v>
      </c>
      <c r="L99" s="105">
        <v>2500</v>
      </c>
      <c r="M99" s="185">
        <f>G99*L99</f>
        <v>0</v>
      </c>
    </row>
    <row r="100" spans="1:13" ht="11.25" customHeight="1">
      <c r="A100" s="86"/>
      <c r="B100" s="93"/>
      <c r="C100" s="329"/>
      <c r="D100" s="99" t="s">
        <v>263</v>
      </c>
      <c r="E100" s="117" t="s">
        <v>334</v>
      </c>
      <c r="F100" s="120" t="s">
        <v>250</v>
      </c>
      <c r="G100" s="309"/>
      <c r="H100" s="141"/>
      <c r="I100" s="141"/>
      <c r="J100" s="134"/>
      <c r="K100" s="151" t="s">
        <v>261</v>
      </c>
      <c r="L100" s="105">
        <v>2500</v>
      </c>
      <c r="M100" s="185">
        <f>G100*L100</f>
        <v>0</v>
      </c>
    </row>
    <row r="101" spans="1:13" ht="11.25">
      <c r="A101" s="86"/>
      <c r="B101" s="93"/>
      <c r="C101" s="323" t="s">
        <v>292</v>
      </c>
      <c r="D101" s="186" t="s">
        <v>167</v>
      </c>
      <c r="E101" s="117" t="s">
        <v>321</v>
      </c>
      <c r="F101" s="351" t="s">
        <v>407</v>
      </c>
      <c r="G101" s="352"/>
      <c r="H101" s="352"/>
      <c r="I101" s="352"/>
      <c r="J101" s="352"/>
      <c r="K101" s="352"/>
      <c r="L101" s="353"/>
      <c r="M101" s="344">
        <f>SUM('Price List - Testing WP'!H7:H8)</f>
        <v>0</v>
      </c>
    </row>
    <row r="102" spans="1:13" ht="11.25">
      <c r="A102" s="86"/>
      <c r="B102" s="93"/>
      <c r="C102" s="329"/>
      <c r="D102" s="98" t="s">
        <v>168</v>
      </c>
      <c r="E102" s="117" t="s">
        <v>322</v>
      </c>
      <c r="F102" s="354"/>
      <c r="G102" s="421"/>
      <c r="H102" s="421"/>
      <c r="I102" s="421"/>
      <c r="J102" s="421"/>
      <c r="K102" s="421"/>
      <c r="L102" s="356"/>
      <c r="M102" s="345"/>
    </row>
    <row r="103" spans="1:13" ht="11.25" customHeight="1">
      <c r="A103" s="86"/>
      <c r="B103" s="93"/>
      <c r="C103" s="323" t="s">
        <v>159</v>
      </c>
      <c r="D103" s="310" t="s">
        <v>167</v>
      </c>
      <c r="E103" s="117" t="s">
        <v>335</v>
      </c>
      <c r="F103" s="422"/>
      <c r="G103" s="423"/>
      <c r="H103" s="423"/>
      <c r="I103" s="423"/>
      <c r="J103" s="423"/>
      <c r="K103" s="423"/>
      <c r="L103" s="424"/>
      <c r="M103" s="346"/>
    </row>
    <row r="104" spans="1:13" ht="11.25" customHeight="1">
      <c r="A104" s="86"/>
      <c r="B104" s="93"/>
      <c r="C104" s="329"/>
      <c r="D104" s="106" t="s">
        <v>168</v>
      </c>
      <c r="E104" s="117" t="s">
        <v>336</v>
      </c>
      <c r="F104" s="425"/>
      <c r="G104" s="426"/>
      <c r="H104" s="426"/>
      <c r="I104" s="426"/>
      <c r="J104" s="426"/>
      <c r="K104" s="426"/>
      <c r="L104" s="427"/>
      <c r="M104" s="347"/>
    </row>
    <row r="105" spans="1:13" ht="22.5">
      <c r="A105" s="86"/>
      <c r="B105" s="93"/>
      <c r="C105" s="99" t="s">
        <v>145</v>
      </c>
      <c r="D105" s="99" t="s">
        <v>174</v>
      </c>
      <c r="E105" s="117" t="s">
        <v>148</v>
      </c>
      <c r="F105" s="8" t="s">
        <v>176</v>
      </c>
      <c r="G105" s="308"/>
      <c r="H105" s="132" t="s">
        <v>107</v>
      </c>
      <c r="I105" s="132" t="s">
        <v>107</v>
      </c>
      <c r="J105" s="112"/>
      <c r="K105" s="77" t="s">
        <v>175</v>
      </c>
      <c r="L105" s="135">
        <v>150</v>
      </c>
      <c r="M105" s="140">
        <f t="shared" si="2"/>
        <v>0</v>
      </c>
    </row>
    <row r="106" spans="1:13" ht="11.25">
      <c r="A106" s="86"/>
      <c r="B106" s="93"/>
      <c r="C106" s="99" t="s">
        <v>146</v>
      </c>
      <c r="D106" s="99" t="s">
        <v>177</v>
      </c>
      <c r="E106" s="100" t="s">
        <v>149</v>
      </c>
      <c r="F106" s="8" t="s">
        <v>179</v>
      </c>
      <c r="G106" s="308"/>
      <c r="H106" s="132" t="s">
        <v>107</v>
      </c>
      <c r="I106" s="132" t="s">
        <v>107</v>
      </c>
      <c r="J106" s="112"/>
      <c r="K106" s="77" t="s">
        <v>207</v>
      </c>
      <c r="L106" s="135">
        <v>100</v>
      </c>
      <c r="M106" s="140">
        <f t="shared" si="2"/>
        <v>0</v>
      </c>
    </row>
    <row r="107" spans="1:13" ht="11.25">
      <c r="A107" s="86"/>
      <c r="B107" s="93"/>
      <c r="C107" s="99" t="s">
        <v>147</v>
      </c>
      <c r="D107" s="99" t="s">
        <v>178</v>
      </c>
      <c r="E107" s="100" t="s">
        <v>150</v>
      </c>
      <c r="F107" s="8" t="s">
        <v>180</v>
      </c>
      <c r="G107" s="308"/>
      <c r="H107" s="132" t="s">
        <v>107</v>
      </c>
      <c r="I107" s="132" t="s">
        <v>107</v>
      </c>
      <c r="J107" s="112"/>
      <c r="K107" s="77" t="s">
        <v>181</v>
      </c>
      <c r="L107" s="135">
        <v>50</v>
      </c>
      <c r="M107" s="140">
        <f t="shared" si="2"/>
        <v>0</v>
      </c>
    </row>
    <row r="108" spans="1:13" s="145" customFormat="1" ht="22.5">
      <c r="A108" s="86"/>
      <c r="B108" s="93"/>
      <c r="C108" s="121" t="s">
        <v>211</v>
      </c>
      <c r="D108" s="121" t="s">
        <v>151</v>
      </c>
      <c r="E108" s="100" t="s">
        <v>302</v>
      </c>
      <c r="F108" s="123" t="s">
        <v>257</v>
      </c>
      <c r="G108" s="308"/>
      <c r="H108" s="9" t="s">
        <v>107</v>
      </c>
      <c r="I108" s="9" t="s">
        <v>107</v>
      </c>
      <c r="J108" s="187"/>
      <c r="K108" s="20" t="s">
        <v>258</v>
      </c>
      <c r="L108" s="188">
        <v>300</v>
      </c>
      <c r="M108" s="189">
        <f t="shared" si="2"/>
        <v>0</v>
      </c>
    </row>
    <row r="109" spans="1:13" s="145" customFormat="1" ht="22.5">
      <c r="A109" s="86"/>
      <c r="B109" s="93"/>
      <c r="C109" s="121" t="s">
        <v>212</v>
      </c>
      <c r="D109" s="116" t="s">
        <v>354</v>
      </c>
      <c r="E109" s="100" t="s">
        <v>213</v>
      </c>
      <c r="F109" s="123" t="s">
        <v>249</v>
      </c>
      <c r="G109" s="308"/>
      <c r="H109" s="9"/>
      <c r="I109" s="9"/>
      <c r="J109" s="187"/>
      <c r="K109" s="123" t="s">
        <v>259</v>
      </c>
      <c r="L109" s="188">
        <v>2500</v>
      </c>
      <c r="M109" s="189">
        <f t="shared" si="2"/>
        <v>0</v>
      </c>
    </row>
    <row r="110" spans="1:13" s="145" customFormat="1" ht="33.75">
      <c r="A110" s="86"/>
      <c r="B110" s="93"/>
      <c r="C110" s="121" t="s">
        <v>214</v>
      </c>
      <c r="D110" s="116" t="s">
        <v>355</v>
      </c>
      <c r="E110" s="100" t="s">
        <v>215</v>
      </c>
      <c r="F110" s="123" t="s">
        <v>216</v>
      </c>
      <c r="G110" s="308"/>
      <c r="H110" s="9"/>
      <c r="I110" s="9"/>
      <c r="J110" s="187"/>
      <c r="K110" s="123" t="s">
        <v>260</v>
      </c>
      <c r="L110" s="188">
        <v>2500</v>
      </c>
      <c r="M110" s="189">
        <f t="shared" si="2"/>
        <v>0</v>
      </c>
    </row>
    <row r="111" spans="1:13" ht="11.25" customHeight="1">
      <c r="A111" s="86"/>
      <c r="B111" s="87" t="s">
        <v>57</v>
      </c>
      <c r="C111" s="88"/>
      <c r="D111" s="89"/>
      <c r="E111" s="90"/>
      <c r="F111" s="91"/>
      <c r="G111" s="83"/>
      <c r="H111" s="90"/>
      <c r="I111" s="90"/>
      <c r="J111" s="90"/>
      <c r="K111" s="190"/>
      <c r="L111" s="83"/>
      <c r="M111" s="191">
        <f>SUM(M8:M110)</f>
        <v>200000</v>
      </c>
    </row>
    <row r="112" spans="1:13" ht="11.25" customHeight="1">
      <c r="A112" s="86"/>
      <c r="B112" s="93"/>
      <c r="C112" s="457" t="s">
        <v>58</v>
      </c>
      <c r="D112" s="458"/>
      <c r="E112" s="458"/>
      <c r="F112" s="458"/>
      <c r="G112" s="458"/>
      <c r="H112" s="458"/>
      <c r="I112" s="458"/>
      <c r="J112" s="458"/>
      <c r="K112" s="96"/>
      <c r="L112" s="96"/>
      <c r="M112" s="136"/>
    </row>
    <row r="113" spans="1:13" ht="11.25">
      <c r="A113" s="86"/>
      <c r="B113" s="169"/>
      <c r="C113" s="98" t="s">
        <v>59</v>
      </c>
      <c r="D113" s="98" t="s">
        <v>208</v>
      </c>
      <c r="E113" s="130" t="s">
        <v>73</v>
      </c>
      <c r="F113" s="432" t="s">
        <v>66</v>
      </c>
      <c r="G113" s="477"/>
      <c r="H113" s="131" t="s">
        <v>107</v>
      </c>
      <c r="I113" s="122" t="s">
        <v>107</v>
      </c>
      <c r="J113" s="125" t="s">
        <v>31</v>
      </c>
      <c r="K113" s="412"/>
      <c r="L113" s="413"/>
      <c r="M113" s="377">
        <f>M111*G113</f>
        <v>0</v>
      </c>
    </row>
    <row r="114" spans="1:13" ht="11.25">
      <c r="A114" s="86"/>
      <c r="B114" s="93"/>
      <c r="C114" s="107"/>
      <c r="D114" s="107"/>
      <c r="E114" s="138" t="s">
        <v>74</v>
      </c>
      <c r="F114" s="440"/>
      <c r="G114" s="478"/>
      <c r="H114" s="174"/>
      <c r="I114" s="119"/>
      <c r="J114" s="192"/>
      <c r="K114" s="414"/>
      <c r="L114" s="415"/>
      <c r="M114" s="378"/>
    </row>
    <row r="115" spans="1:13" ht="11.25">
      <c r="A115" s="86"/>
      <c r="B115" s="93"/>
      <c r="C115" s="98" t="s">
        <v>14</v>
      </c>
      <c r="D115" s="98" t="s">
        <v>21</v>
      </c>
      <c r="E115" s="171" t="s">
        <v>104</v>
      </c>
      <c r="F115" s="440"/>
      <c r="G115" s="478"/>
      <c r="H115" s="174"/>
      <c r="I115" s="119"/>
      <c r="J115" s="192"/>
      <c r="K115" s="414"/>
      <c r="L115" s="415"/>
      <c r="M115" s="378"/>
    </row>
    <row r="116" spans="1:13" ht="11.25">
      <c r="A116" s="86"/>
      <c r="B116" s="93"/>
      <c r="C116" s="106"/>
      <c r="D116" s="106"/>
      <c r="E116" s="173" t="s">
        <v>105</v>
      </c>
      <c r="F116" s="440"/>
      <c r="G116" s="478"/>
      <c r="H116" s="174"/>
      <c r="I116" s="119"/>
      <c r="J116" s="192"/>
      <c r="K116" s="414"/>
      <c r="L116" s="415"/>
      <c r="M116" s="378"/>
    </row>
    <row r="117" spans="1:13" ht="11.25">
      <c r="A117" s="86"/>
      <c r="B117" s="93"/>
      <c r="C117" s="106"/>
      <c r="D117" s="106"/>
      <c r="E117" s="193" t="s">
        <v>451</v>
      </c>
      <c r="F117" s="440"/>
      <c r="G117" s="478"/>
      <c r="H117" s="174"/>
      <c r="I117" s="119"/>
      <c r="J117" s="192"/>
      <c r="K117" s="414"/>
      <c r="L117" s="415"/>
      <c r="M117" s="378"/>
    </row>
    <row r="118" spans="1:13" ht="11.25">
      <c r="A118" s="86"/>
      <c r="B118" s="93"/>
      <c r="C118" s="107"/>
      <c r="D118" s="107"/>
      <c r="E118" s="193" t="s">
        <v>452</v>
      </c>
      <c r="F118" s="440"/>
      <c r="G118" s="478"/>
      <c r="H118" s="174"/>
      <c r="I118" s="119"/>
      <c r="J118" s="192"/>
      <c r="K118" s="414"/>
      <c r="L118" s="415"/>
      <c r="M118" s="378"/>
    </row>
    <row r="119" spans="1:13" ht="11.25">
      <c r="A119" s="86"/>
      <c r="B119" s="93"/>
      <c r="C119" s="98" t="s">
        <v>15</v>
      </c>
      <c r="D119" s="98" t="s">
        <v>325</v>
      </c>
      <c r="E119" s="130" t="s">
        <v>90</v>
      </c>
      <c r="F119" s="440"/>
      <c r="G119" s="478"/>
      <c r="H119" s="174"/>
      <c r="I119" s="119"/>
      <c r="J119" s="192"/>
      <c r="K119" s="414"/>
      <c r="L119" s="415"/>
      <c r="M119" s="378"/>
    </row>
    <row r="120" spans="1:13" ht="11.25">
      <c r="A120" s="86"/>
      <c r="B120" s="93"/>
      <c r="C120" s="106"/>
      <c r="D120" s="106"/>
      <c r="E120" s="137" t="s">
        <v>91</v>
      </c>
      <c r="F120" s="440"/>
      <c r="G120" s="478"/>
      <c r="H120" s="174"/>
      <c r="I120" s="119"/>
      <c r="J120" s="192"/>
      <c r="K120" s="414"/>
      <c r="L120" s="415"/>
      <c r="M120" s="378"/>
    </row>
    <row r="121" spans="1:13" ht="11.25">
      <c r="A121" s="86"/>
      <c r="B121" s="93"/>
      <c r="C121" s="106"/>
      <c r="D121" s="106"/>
      <c r="E121" s="137" t="s">
        <v>75</v>
      </c>
      <c r="F121" s="440"/>
      <c r="G121" s="478"/>
      <c r="H121" s="174"/>
      <c r="I121" s="119"/>
      <c r="J121" s="192"/>
      <c r="K121" s="414"/>
      <c r="L121" s="415"/>
      <c r="M121" s="378"/>
    </row>
    <row r="122" spans="1:13" ht="11.25">
      <c r="A122" s="86"/>
      <c r="B122" s="93"/>
      <c r="C122" s="106"/>
      <c r="D122" s="106"/>
      <c r="E122" s="137" t="s">
        <v>100</v>
      </c>
      <c r="F122" s="440"/>
      <c r="G122" s="478"/>
      <c r="H122" s="174"/>
      <c r="I122" s="119"/>
      <c r="J122" s="192"/>
      <c r="K122" s="414"/>
      <c r="L122" s="415"/>
      <c r="M122" s="378"/>
    </row>
    <row r="123" spans="1:13" ht="11.25">
      <c r="A123" s="86"/>
      <c r="B123" s="93"/>
      <c r="C123" s="106"/>
      <c r="D123" s="106"/>
      <c r="E123" s="194" t="s">
        <v>101</v>
      </c>
      <c r="F123" s="440"/>
      <c r="G123" s="478"/>
      <c r="H123" s="174"/>
      <c r="I123" s="119"/>
      <c r="J123" s="192"/>
      <c r="K123" s="414"/>
      <c r="L123" s="415"/>
      <c r="M123" s="378"/>
    </row>
    <row r="124" spans="1:13" ht="11.25">
      <c r="A124" s="86"/>
      <c r="B124" s="93"/>
      <c r="C124" s="107"/>
      <c r="D124" s="107"/>
      <c r="E124" s="195" t="s">
        <v>453</v>
      </c>
      <c r="F124" s="440"/>
      <c r="G124" s="478"/>
      <c r="H124" s="174"/>
      <c r="I124" s="119"/>
      <c r="J124" s="192"/>
      <c r="K124" s="414"/>
      <c r="L124" s="415"/>
      <c r="M124" s="378"/>
    </row>
    <row r="125" spans="1:13" ht="11.25">
      <c r="A125" s="86"/>
      <c r="B125" s="93"/>
      <c r="C125" s="99" t="s">
        <v>16</v>
      </c>
      <c r="D125" s="99" t="s">
        <v>126</v>
      </c>
      <c r="E125" s="100" t="s">
        <v>98</v>
      </c>
      <c r="F125" s="440"/>
      <c r="G125" s="478"/>
      <c r="H125" s="174"/>
      <c r="I125" s="119"/>
      <c r="J125" s="192"/>
      <c r="K125" s="414"/>
      <c r="L125" s="415"/>
      <c r="M125" s="378"/>
    </row>
    <row r="126" spans="1:13" ht="11.25">
      <c r="A126" s="86"/>
      <c r="B126" s="93"/>
      <c r="C126" s="468" t="s">
        <v>459</v>
      </c>
      <c r="D126" s="468" t="s">
        <v>463</v>
      </c>
      <c r="E126" s="197" t="s">
        <v>460</v>
      </c>
      <c r="F126" s="440"/>
      <c r="G126" s="478"/>
      <c r="H126" s="174"/>
      <c r="I126" s="119"/>
      <c r="J126" s="192"/>
      <c r="K126" s="414"/>
      <c r="L126" s="415"/>
      <c r="M126" s="378"/>
    </row>
    <row r="127" spans="1:13" ht="11.25">
      <c r="A127" s="86"/>
      <c r="B127" s="93"/>
      <c r="C127" s="469"/>
      <c r="D127" s="324"/>
      <c r="E127" s="198" t="s">
        <v>462</v>
      </c>
      <c r="F127" s="440"/>
      <c r="G127" s="478"/>
      <c r="H127" s="174"/>
      <c r="I127" s="119"/>
      <c r="J127" s="192"/>
      <c r="K127" s="414"/>
      <c r="L127" s="415"/>
      <c r="M127" s="378"/>
    </row>
    <row r="128" spans="1:13" ht="11.25">
      <c r="A128" s="86"/>
      <c r="B128" s="93"/>
      <c r="C128" s="470"/>
      <c r="D128" s="325"/>
      <c r="E128" s="184" t="s">
        <v>461</v>
      </c>
      <c r="F128" s="440"/>
      <c r="G128" s="478"/>
      <c r="H128" s="174"/>
      <c r="I128" s="119"/>
      <c r="J128" s="192"/>
      <c r="K128" s="414"/>
      <c r="L128" s="415"/>
      <c r="M128" s="378"/>
    </row>
    <row r="129" spans="1:13" ht="11.25">
      <c r="A129" s="86"/>
      <c r="B129" s="93"/>
      <c r="C129" s="99" t="s">
        <v>17</v>
      </c>
      <c r="D129" s="99" t="s">
        <v>22</v>
      </c>
      <c r="E129" s="100" t="s">
        <v>76</v>
      </c>
      <c r="F129" s="440"/>
      <c r="G129" s="478"/>
      <c r="H129" s="174"/>
      <c r="I129" s="119"/>
      <c r="J129" s="192"/>
      <c r="K129" s="414"/>
      <c r="L129" s="415"/>
      <c r="M129" s="378"/>
    </row>
    <row r="130" spans="1:13" ht="11.25">
      <c r="A130" s="86"/>
      <c r="B130" s="199"/>
      <c r="C130" s="98" t="s">
        <v>18</v>
      </c>
      <c r="D130" s="196" t="s">
        <v>60</v>
      </c>
      <c r="E130" s="130" t="s">
        <v>102</v>
      </c>
      <c r="F130" s="440"/>
      <c r="G130" s="478"/>
      <c r="H130" s="174"/>
      <c r="I130" s="119"/>
      <c r="J130" s="192"/>
      <c r="K130" s="414"/>
      <c r="L130" s="415"/>
      <c r="M130" s="378"/>
    </row>
    <row r="131" spans="1:13" ht="11.25">
      <c r="A131" s="86"/>
      <c r="B131" s="199"/>
      <c r="C131" s="107"/>
      <c r="D131" s="107"/>
      <c r="E131" s="138" t="s">
        <v>103</v>
      </c>
      <c r="F131" s="440"/>
      <c r="G131" s="478"/>
      <c r="H131" s="174"/>
      <c r="I131" s="119"/>
      <c r="J131" s="192"/>
      <c r="K131" s="414"/>
      <c r="L131" s="415"/>
      <c r="M131" s="378"/>
    </row>
    <row r="132" spans="1:13" ht="11.25">
      <c r="A132" s="86"/>
      <c r="B132" s="93"/>
      <c r="C132" s="99" t="s">
        <v>323</v>
      </c>
      <c r="D132" s="99" t="s">
        <v>115</v>
      </c>
      <c r="E132" s="100" t="s">
        <v>324</v>
      </c>
      <c r="F132" s="440"/>
      <c r="G132" s="478"/>
      <c r="H132" s="174"/>
      <c r="I132" s="119"/>
      <c r="J132" s="192"/>
      <c r="K132" s="414"/>
      <c r="L132" s="415"/>
      <c r="M132" s="378"/>
    </row>
    <row r="133" spans="1:13" ht="11.25">
      <c r="A133" s="86"/>
      <c r="B133" s="93"/>
      <c r="C133" s="468" t="s">
        <v>454</v>
      </c>
      <c r="D133" s="468" t="s">
        <v>457</v>
      </c>
      <c r="E133" s="197" t="s">
        <v>455</v>
      </c>
      <c r="F133" s="440"/>
      <c r="G133" s="478"/>
      <c r="H133" s="174"/>
      <c r="I133" s="119"/>
      <c r="J133" s="192"/>
      <c r="K133" s="414"/>
      <c r="L133" s="415"/>
      <c r="M133" s="378"/>
    </row>
    <row r="134" spans="1:13" ht="11.25">
      <c r="A134" s="86"/>
      <c r="B134" s="93"/>
      <c r="C134" s="469"/>
      <c r="D134" s="324"/>
      <c r="E134" s="200" t="s">
        <v>100</v>
      </c>
      <c r="F134" s="440"/>
      <c r="G134" s="478"/>
      <c r="H134" s="174"/>
      <c r="I134" s="119"/>
      <c r="J134" s="192"/>
      <c r="K134" s="414"/>
      <c r="L134" s="415"/>
      <c r="M134" s="378"/>
    </row>
    <row r="135" spans="1:13" ht="11.25">
      <c r="A135" s="86"/>
      <c r="B135" s="93"/>
      <c r="C135" s="470"/>
      <c r="D135" s="325"/>
      <c r="E135" s="184" t="s">
        <v>456</v>
      </c>
      <c r="F135" s="440"/>
      <c r="G135" s="478"/>
      <c r="H135" s="174"/>
      <c r="I135" s="119"/>
      <c r="J135" s="192"/>
      <c r="K135" s="414"/>
      <c r="L135" s="415"/>
      <c r="M135" s="378"/>
    </row>
    <row r="136" spans="1:13" ht="11.25">
      <c r="A136" s="86"/>
      <c r="B136" s="93"/>
      <c r="C136" s="99" t="s">
        <v>7</v>
      </c>
      <c r="D136" s="99" t="s">
        <v>5</v>
      </c>
      <c r="E136" s="100" t="s">
        <v>77</v>
      </c>
      <c r="F136" s="440"/>
      <c r="G136" s="478"/>
      <c r="H136" s="174"/>
      <c r="I136" s="119"/>
      <c r="J136" s="192"/>
      <c r="K136" s="414"/>
      <c r="L136" s="415"/>
      <c r="M136" s="378"/>
    </row>
    <row r="137" spans="1:13" ht="11.25">
      <c r="A137" s="86"/>
      <c r="B137" s="93"/>
      <c r="C137" s="121" t="s">
        <v>62</v>
      </c>
      <c r="D137" s="121" t="s">
        <v>61</v>
      </c>
      <c r="E137" s="100" t="s">
        <v>92</v>
      </c>
      <c r="F137" s="439"/>
      <c r="G137" s="479"/>
      <c r="H137" s="174"/>
      <c r="I137" s="119"/>
      <c r="J137" s="192"/>
      <c r="K137" s="416"/>
      <c r="L137" s="417"/>
      <c r="M137" s="441"/>
    </row>
    <row r="138" spans="1:13" ht="11.25">
      <c r="A138" s="86"/>
      <c r="B138" s="87" t="s">
        <v>56</v>
      </c>
      <c r="C138" s="89"/>
      <c r="D138" s="89"/>
      <c r="E138" s="90"/>
      <c r="F138" s="190"/>
      <c r="G138" s="201"/>
      <c r="H138" s="90"/>
      <c r="I138" s="90"/>
      <c r="J138" s="90"/>
      <c r="K138" s="190"/>
      <c r="L138" s="202"/>
      <c r="M138" s="203">
        <f>SUM(M111,M113)</f>
        <v>200000</v>
      </c>
    </row>
    <row r="139" spans="1:13" ht="11.25">
      <c r="A139" s="86"/>
      <c r="B139" s="93"/>
      <c r="C139" s="204"/>
      <c r="D139" s="204"/>
      <c r="E139" s="205"/>
      <c r="F139" s="205"/>
      <c r="G139" s="205"/>
      <c r="H139" s="205"/>
      <c r="I139" s="205"/>
      <c r="J139" s="205"/>
      <c r="K139" s="205"/>
      <c r="L139" s="206"/>
      <c r="M139" s="207"/>
    </row>
    <row r="140" spans="1:13" ht="11.25">
      <c r="A140" s="86"/>
      <c r="B140" s="87" t="s">
        <v>254</v>
      </c>
      <c r="C140" s="89"/>
      <c r="D140" s="89"/>
      <c r="E140" s="90"/>
      <c r="F140" s="190"/>
      <c r="G140" s="83"/>
      <c r="H140" s="90"/>
      <c r="I140" s="90"/>
      <c r="J140" s="90"/>
      <c r="K140" s="190"/>
      <c r="L140" s="83"/>
      <c r="M140" s="208"/>
    </row>
    <row r="141" spans="1:13" ht="33.75">
      <c r="A141" s="86"/>
      <c r="B141" s="209"/>
      <c r="C141" s="323" t="s">
        <v>20</v>
      </c>
      <c r="D141" s="182" t="s">
        <v>198</v>
      </c>
      <c r="E141" s="210" t="s">
        <v>72</v>
      </c>
      <c r="F141" s="480"/>
      <c r="G141" s="481"/>
      <c r="H141" s="211"/>
      <c r="I141" s="211"/>
      <c r="J141" s="211"/>
      <c r="K141" s="349" t="s">
        <v>209</v>
      </c>
      <c r="L141" s="350"/>
      <c r="M141" s="156">
        <v>50000</v>
      </c>
    </row>
    <row r="142" spans="1:13" ht="27.75" customHeight="1">
      <c r="A142" s="86"/>
      <c r="B142" s="212"/>
      <c r="C142" s="325"/>
      <c r="D142" s="154" t="s">
        <v>68</v>
      </c>
      <c r="E142" s="213" t="s">
        <v>67</v>
      </c>
      <c r="F142" s="322"/>
      <c r="G142" s="482" t="s">
        <v>502</v>
      </c>
      <c r="H142" s="483"/>
      <c r="I142" s="211"/>
      <c r="J142" s="211"/>
      <c r="K142" s="349" t="s">
        <v>210</v>
      </c>
      <c r="L142" s="350"/>
      <c r="M142" s="149">
        <f>M141*(1-F142)</f>
        <v>50000</v>
      </c>
    </row>
    <row r="143" spans="1:13" ht="11.25">
      <c r="A143" s="86"/>
      <c r="B143" s="475" t="s">
        <v>237</v>
      </c>
      <c r="C143" s="476"/>
      <c r="D143" s="476"/>
      <c r="E143" s="214"/>
      <c r="F143" s="215"/>
      <c r="G143" s="215"/>
      <c r="H143" s="215"/>
      <c r="I143" s="215"/>
      <c r="J143" s="215"/>
      <c r="K143" s="215"/>
      <c r="L143" s="216"/>
      <c r="M143" s="217">
        <f>M142</f>
        <v>50000</v>
      </c>
    </row>
    <row r="144" spans="1:13" ht="11.25">
      <c r="A144" s="86"/>
      <c r="B144" s="218"/>
      <c r="C144" s="219"/>
      <c r="D144" s="219"/>
      <c r="E144" s="219"/>
      <c r="F144" s="220"/>
      <c r="G144" s="220"/>
      <c r="H144" s="220"/>
      <c r="I144" s="220"/>
      <c r="J144" s="220"/>
      <c r="K144" s="220"/>
      <c r="L144" s="221"/>
      <c r="M144" s="222"/>
    </row>
    <row r="145" spans="1:13" ht="11.25">
      <c r="A145" s="223" t="s">
        <v>154</v>
      </c>
      <c r="B145" s="214"/>
      <c r="C145" s="224"/>
      <c r="D145" s="224"/>
      <c r="E145" s="225"/>
      <c r="F145" s="225"/>
      <c r="G145" s="225"/>
      <c r="H145" s="225"/>
      <c r="I145" s="225"/>
      <c r="J145" s="225"/>
      <c r="K145" s="225"/>
      <c r="L145" s="226"/>
      <c r="M145" s="227">
        <f>M138+M143</f>
        <v>250000</v>
      </c>
    </row>
    <row r="146" spans="1:13" s="145" customFormat="1" ht="11.25">
      <c r="A146" s="228"/>
      <c r="B146" s="229"/>
      <c r="C146" s="230"/>
      <c r="D146" s="230"/>
      <c r="E146" s="205"/>
      <c r="F146" s="205"/>
      <c r="G146" s="205"/>
      <c r="H146" s="205"/>
      <c r="I146" s="205"/>
      <c r="J146" s="205"/>
      <c r="K146" s="205"/>
      <c r="L146" s="206"/>
      <c r="M146" s="207"/>
    </row>
    <row r="147" spans="1:13" ht="11.25">
      <c r="A147" s="435" t="s">
        <v>63</v>
      </c>
      <c r="B147" s="436"/>
      <c r="C147" s="436"/>
      <c r="D147" s="436"/>
      <c r="E147" s="225"/>
      <c r="F147" s="225"/>
      <c r="G147" s="225"/>
      <c r="H147" s="225"/>
      <c r="I147" s="225"/>
      <c r="J147" s="225"/>
      <c r="K147" s="225"/>
      <c r="L147" s="225"/>
      <c r="M147" s="231"/>
    </row>
    <row r="148" spans="1:13" s="145" customFormat="1" ht="22.5">
      <c r="A148" s="232"/>
      <c r="B148" s="219"/>
      <c r="C148" s="233"/>
      <c r="D148" s="233" t="s">
        <v>64</v>
      </c>
      <c r="E148" s="211"/>
      <c r="F148" s="211"/>
      <c r="G148" s="211"/>
      <c r="H148" s="211"/>
      <c r="I148" s="211"/>
      <c r="J148" s="211"/>
      <c r="K148" s="211"/>
      <c r="L148" s="234"/>
      <c r="M148" s="235"/>
    </row>
    <row r="149" spans="1:13" ht="11.25">
      <c r="A149" s="223" t="s">
        <v>255</v>
      </c>
      <c r="B149" s="224"/>
      <c r="C149" s="236"/>
      <c r="D149" s="236"/>
      <c r="E149" s="215"/>
      <c r="F149" s="215"/>
      <c r="G149" s="215"/>
      <c r="H149" s="215"/>
      <c r="I149" s="215"/>
      <c r="J149" s="215"/>
      <c r="K149" s="215"/>
      <c r="L149" s="216"/>
      <c r="M149" s="237">
        <f>40000*8</f>
        <v>320000</v>
      </c>
    </row>
    <row r="150" spans="1:13" ht="11.25">
      <c r="A150" s="86"/>
      <c r="B150" s="238"/>
      <c r="C150" s="239"/>
      <c r="D150" s="240"/>
      <c r="E150" s="241"/>
      <c r="F150" s="241"/>
      <c r="G150" s="241"/>
      <c r="H150" s="241"/>
      <c r="I150" s="241"/>
      <c r="J150" s="242"/>
      <c r="K150" s="243"/>
      <c r="L150" s="244"/>
      <c r="M150" s="245"/>
    </row>
    <row r="151" spans="1:13" ht="11.25">
      <c r="A151" s="246"/>
      <c r="B151" s="247"/>
      <c r="C151" s="88"/>
      <c r="D151" s="248"/>
      <c r="E151" s="249"/>
      <c r="F151" s="249"/>
      <c r="G151" s="249"/>
      <c r="H151" s="249"/>
      <c r="I151" s="249"/>
      <c r="J151" s="250"/>
      <c r="K151" s="251"/>
      <c r="L151" s="252"/>
      <c r="M151" s="253"/>
    </row>
    <row r="152" spans="1:13" ht="13.5" thickBot="1">
      <c r="A152" s="433" t="s">
        <v>446</v>
      </c>
      <c r="B152" s="434"/>
      <c r="C152" s="434"/>
      <c r="D152" s="254"/>
      <c r="E152" s="254"/>
      <c r="F152" s="255"/>
      <c r="G152" s="255"/>
      <c r="H152" s="255"/>
      <c r="I152" s="255"/>
      <c r="J152" s="255"/>
      <c r="K152" s="255"/>
      <c r="L152" s="256"/>
      <c r="M152" s="257">
        <f>M149+M145</f>
        <v>570000</v>
      </c>
    </row>
    <row r="153" spans="1:4" ht="11.25">
      <c r="A153" s="169"/>
      <c r="B153" s="169"/>
      <c r="C153" s="258"/>
      <c r="D153" s="71"/>
    </row>
    <row r="163" ht="11.25">
      <c r="G163" s="261"/>
    </row>
  </sheetData>
  <sheetProtection password="CB9C" sheet="1"/>
  <mergeCells count="136">
    <mergeCell ref="J29:J30"/>
    <mergeCell ref="K29:K30"/>
    <mergeCell ref="M72:M73"/>
    <mergeCell ref="M67:M71"/>
    <mergeCell ref="L67:L71"/>
    <mergeCell ref="M29:M30"/>
    <mergeCell ref="M43:M47"/>
    <mergeCell ref="K37:K42"/>
    <mergeCell ref="K34:K35"/>
    <mergeCell ref="L29:L30"/>
    <mergeCell ref="C54:J54"/>
    <mergeCell ref="C62:C63"/>
    <mergeCell ref="C72:C73"/>
    <mergeCell ref="F31:F33"/>
    <mergeCell ref="J72:J73"/>
    <mergeCell ref="H72:H73"/>
    <mergeCell ref="F34:F35"/>
    <mergeCell ref="E38:E40"/>
    <mergeCell ref="F37:F42"/>
    <mergeCell ref="F43:F48"/>
    <mergeCell ref="C31:C33"/>
    <mergeCell ref="B143:D143"/>
    <mergeCell ref="C141:C142"/>
    <mergeCell ref="G113:G137"/>
    <mergeCell ref="C112:J112"/>
    <mergeCell ref="F113:F137"/>
    <mergeCell ref="F141:G141"/>
    <mergeCell ref="G142:H142"/>
    <mergeCell ref="C126:C128"/>
    <mergeCell ref="D126:D128"/>
    <mergeCell ref="C133:C135"/>
    <mergeCell ref="D133:D135"/>
    <mergeCell ref="M113:M137"/>
    <mergeCell ref="K64:K65"/>
    <mergeCell ref="K67:K71"/>
    <mergeCell ref="J67:J71"/>
    <mergeCell ref="M64:M65"/>
    <mergeCell ref="I64:I66"/>
    <mergeCell ref="H67:H71"/>
    <mergeCell ref="K72:K73"/>
    <mergeCell ref="C14:J14"/>
    <mergeCell ref="H29:H30"/>
    <mergeCell ref="K8:K13"/>
    <mergeCell ref="G24:G25"/>
    <mergeCell ref="F24:F25"/>
    <mergeCell ref="C24:C25"/>
    <mergeCell ref="H24:H25"/>
    <mergeCell ref="C28:J28"/>
    <mergeCell ref="J11:J13"/>
    <mergeCell ref="I29:I30"/>
    <mergeCell ref="C11:C13"/>
    <mergeCell ref="H64:H66"/>
    <mergeCell ref="F64:F65"/>
    <mergeCell ref="F49:F50"/>
    <mergeCell ref="G43:G48"/>
    <mergeCell ref="G64:G65"/>
    <mergeCell ref="F29:F30"/>
    <mergeCell ref="D31:D33"/>
    <mergeCell ref="G31:G33"/>
    <mergeCell ref="G29:G30"/>
    <mergeCell ref="I24:I25"/>
    <mergeCell ref="A1:M1"/>
    <mergeCell ref="F3:J3"/>
    <mergeCell ref="M8:M13"/>
    <mergeCell ref="C8:C10"/>
    <mergeCell ref="G8:G13"/>
    <mergeCell ref="K3:M3"/>
    <mergeCell ref="I11:I13"/>
    <mergeCell ref="G4:J4"/>
    <mergeCell ref="C7:J7"/>
    <mergeCell ref="L16:L19"/>
    <mergeCell ref="M16:M19"/>
    <mergeCell ref="L24:L25"/>
    <mergeCell ref="K16:K19"/>
    <mergeCell ref="M24:M25"/>
    <mergeCell ref="J24:J25"/>
    <mergeCell ref="K24:K25"/>
    <mergeCell ref="A152:C152"/>
    <mergeCell ref="A147:D147"/>
    <mergeCell ref="C67:C71"/>
    <mergeCell ref="F97:L97"/>
    <mergeCell ref="C77:C78"/>
    <mergeCell ref="F88:L88"/>
    <mergeCell ref="F72:F73"/>
    <mergeCell ref="K142:L142"/>
    <mergeCell ref="G72:G73"/>
    <mergeCell ref="F67:F71"/>
    <mergeCell ref="K113:L137"/>
    <mergeCell ref="G85:G87"/>
    <mergeCell ref="K141:L141"/>
    <mergeCell ref="L8:L13"/>
    <mergeCell ref="K74:K76"/>
    <mergeCell ref="F101:L104"/>
    <mergeCell ref="I67:I71"/>
    <mergeCell ref="J64:J66"/>
    <mergeCell ref="K49:K50"/>
    <mergeCell ref="H31:H33"/>
    <mergeCell ref="F8:F13"/>
    <mergeCell ref="L49:L50"/>
    <mergeCell ref="K31:K33"/>
    <mergeCell ref="G49:G50"/>
    <mergeCell ref="L37:L40"/>
    <mergeCell ref="F16:F19"/>
    <mergeCell ref="H11:H13"/>
    <mergeCell ref="G16:G19"/>
    <mergeCell ref="L43:L47"/>
    <mergeCell ref="K43:K48"/>
    <mergeCell ref="M31:M33"/>
    <mergeCell ref="G37:G42"/>
    <mergeCell ref="L31:L33"/>
    <mergeCell ref="M37:M40"/>
    <mergeCell ref="M41:M42"/>
    <mergeCell ref="G34:G35"/>
    <mergeCell ref="L41:L42"/>
    <mergeCell ref="J31:J33"/>
    <mergeCell ref="I31:I33"/>
    <mergeCell ref="M101:M104"/>
    <mergeCell ref="M93:M94"/>
    <mergeCell ref="M49:M50"/>
    <mergeCell ref="K53:L53"/>
    <mergeCell ref="F79:L82"/>
    <mergeCell ref="M79:M82"/>
    <mergeCell ref="K85:L87"/>
    <mergeCell ref="F83:L84"/>
    <mergeCell ref="M83:M84"/>
    <mergeCell ref="M85:M87"/>
    <mergeCell ref="C64:C66"/>
    <mergeCell ref="C57:C58"/>
    <mergeCell ref="L64:L65"/>
    <mergeCell ref="C101:C102"/>
    <mergeCell ref="C103:C104"/>
    <mergeCell ref="C97:C100"/>
    <mergeCell ref="F93:L94"/>
    <mergeCell ref="L72:L73"/>
    <mergeCell ref="G67:G71"/>
    <mergeCell ref="I72:I73"/>
  </mergeCells>
  <hyperlinks>
    <hyperlink ref="G29:G30" location="'Price List - TAXUD Roles'!D3" display="'Price List - TAXUD Roles'!D3"/>
    <hyperlink ref="G31:G33" location="'Price List - TAXUD Roles'!D4" display="'Price List - TAXUD Roles'!D4"/>
    <hyperlink ref="G34" location="Profiles!F17" display="Profiles!F17"/>
    <hyperlink ref="G43" location="'Price List - Profiles'!D5" display="'Price List - Profiles'!D5"/>
    <hyperlink ref="G51" location="'Price List - TAXUD Roles'!E6" display="'Price List - TAXUD Roles'!E6"/>
    <hyperlink ref="G52" location="'Price List - TAXUD Roles'!E7" display="'Price List - TAXUD Roles'!E7"/>
    <hyperlink ref="F88:L88" location="'Price List - Specifications WP'!A1" display="Refer to &quot;Specifications&quot; worksheet"/>
    <hyperlink ref="F97:L97" location="'Price List - Specifications WP'!A1" display="Refer to &quot;Specifications&quot; worksheet"/>
    <hyperlink ref="F83:L83" location="Testing!A1" display="Refer to &quot;Testing&quot; worksheet"/>
    <hyperlink ref="G37" location="'Price List - Profiles'!D4" display="'Price List - Profiles'!D4"/>
    <hyperlink ref="G49" location="'Price List - Profiles'!D7" display="'Price List - Profiles'!D7"/>
    <hyperlink ref="F79:L82" location="'Price List - Specifications WP'!A1" display="Refer to &quot;Specifications&quot; worksheet"/>
    <hyperlink ref="K85:L87" location="'Price List - Specifications WP'!A1" display="Refer to &quot;Specifications&quot; worksheet"/>
    <hyperlink ref="F83:L84" location="'Price List - Testing WP'!A1" display="Refer to &quot;Testing&quot; worksheet"/>
    <hyperlink ref="G36" location="'Price List - TAXUD Roles'!D8" display="'Price List - TAXUD Roles'!D8"/>
    <hyperlink ref="G37:G42" location="'Price List - TAXUD Roles'!D6" display="'Price List - TAXUD Roles'!D6"/>
    <hyperlink ref="G43:G48" location="'Price List - TAXUD Roles'!D7" display="'Price List - TAXUD Roles'!D7"/>
    <hyperlink ref="G49:G50" location="'Price List - TAXUD Roles'!D9" display="'Price List - TAXUD Roles'!D9"/>
    <hyperlink ref="G34:G35" location="'Price List - TAXUD Roles'!D5" display="'Price List - TAXUD Roles'!D5"/>
    <hyperlink ref="F101:L102" location="'Price List - Testing WP'!A1" display="Refer to &quot;Price List - Testing WP&quot; worksheet"/>
    <hyperlink ref="F93:L94" location="'Price List - Testing WP'!A1" display="Refer to &quot;Price List - Testing WP&quot; worksheet"/>
  </hyperlinks>
  <printOptions/>
  <pageMargins left="0.17" right="0.19" top="1" bottom="1" header="0.5" footer="0.5"/>
  <pageSetup fitToHeight="3" horizontalDpi="600" verticalDpi="600" orientation="portrait" paperSize="9" scale="56" r:id="rId1"/>
  <headerFooter alignWithMargins="0">
    <oddHeader>&amp;C&amp;A</oddHeader>
    <oddFooter>&amp;CPage &amp;P of &amp;N</oddFooter>
  </headerFooter>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1:M59"/>
  <sheetViews>
    <sheetView showGridLines="0" workbookViewId="0" topLeftCell="A1">
      <pane xSplit="2" ySplit="5" topLeftCell="C10" activePane="bottomRight" state="frozen"/>
      <selection pane="topLeft" activeCell="A1" sqref="A1"/>
      <selection pane="topRight" activeCell="C1" sqref="C1"/>
      <selection pane="bottomLeft" activeCell="A6" sqref="A6"/>
      <selection pane="bottomRight" activeCell="C24" sqref="C24"/>
    </sheetView>
  </sheetViews>
  <sheetFormatPr defaultColWidth="9.140625" defaultRowHeight="12.75"/>
  <cols>
    <col min="1" max="1" width="46.8515625" style="1" customWidth="1"/>
    <col min="2" max="2" width="39.140625" style="1" bestFit="1" customWidth="1"/>
    <col min="3" max="13" width="12.7109375" style="1" customWidth="1"/>
    <col min="14" max="16384" width="9.140625" style="1" customWidth="1"/>
  </cols>
  <sheetData>
    <row r="1" spans="1:13" ht="14.25" thickBot="1" thickTop="1">
      <c r="A1" s="2" t="s">
        <v>337</v>
      </c>
      <c r="B1" s="3"/>
      <c r="C1" s="3"/>
      <c r="D1" s="3"/>
      <c r="E1" s="3"/>
      <c r="F1" s="3"/>
      <c r="G1" s="3"/>
      <c r="H1" s="3"/>
      <c r="I1" s="3"/>
      <c r="J1" s="3"/>
      <c r="K1" s="3"/>
      <c r="L1" s="3"/>
      <c r="M1" s="4"/>
    </row>
    <row r="2" spans="1:13" ht="14.25" customHeight="1" thickBot="1" thickTop="1">
      <c r="A2" s="5" t="s">
        <v>340</v>
      </c>
      <c r="B2" s="6"/>
      <c r="C2" s="6"/>
      <c r="D2" s="6"/>
      <c r="E2" s="6"/>
      <c r="F2" s="3"/>
      <c r="G2" s="3"/>
      <c r="H2" s="3"/>
      <c r="I2" s="3"/>
      <c r="J2" s="3"/>
      <c r="K2" s="3"/>
      <c r="L2" s="3"/>
      <c r="M2" s="4"/>
    </row>
    <row r="3" spans="1:13" ht="14.25" thickBot="1" thickTop="1">
      <c r="A3" s="7" t="s">
        <v>0</v>
      </c>
      <c r="B3" s="496" t="s">
        <v>29</v>
      </c>
      <c r="C3" s="497"/>
      <c r="D3" s="497"/>
      <c r="E3" s="497"/>
      <c r="F3" s="497"/>
      <c r="G3" s="498"/>
      <c r="H3" s="498"/>
      <c r="I3" s="498"/>
      <c r="J3" s="498"/>
      <c r="K3" s="498"/>
      <c r="L3" s="498"/>
      <c r="M3" s="499"/>
    </row>
    <row r="4" spans="1:13" ht="37.5" customHeight="1" thickTop="1">
      <c r="A4" s="491" t="s">
        <v>1</v>
      </c>
      <c r="B4" s="414" t="s">
        <v>27</v>
      </c>
      <c r="C4" s="493" t="s">
        <v>404</v>
      </c>
      <c r="D4" s="494"/>
      <c r="E4" s="495"/>
      <c r="F4" s="493" t="s">
        <v>403</v>
      </c>
      <c r="G4" s="500"/>
      <c r="H4" s="493" t="s">
        <v>153</v>
      </c>
      <c r="I4" s="494"/>
      <c r="J4" s="495"/>
      <c r="K4" s="493" t="s">
        <v>159</v>
      </c>
      <c r="L4" s="494"/>
      <c r="M4" s="495"/>
    </row>
    <row r="5" spans="1:13" ht="33.75">
      <c r="A5" s="492"/>
      <c r="B5" s="492"/>
      <c r="C5" s="8" t="s">
        <v>94</v>
      </c>
      <c r="D5" s="9" t="s">
        <v>240</v>
      </c>
      <c r="E5" s="10" t="s">
        <v>226</v>
      </c>
      <c r="F5" s="9" t="s">
        <v>240</v>
      </c>
      <c r="G5" s="10" t="s">
        <v>226</v>
      </c>
      <c r="H5" s="8" t="s">
        <v>94</v>
      </c>
      <c r="I5" s="9" t="s">
        <v>240</v>
      </c>
      <c r="J5" s="10" t="s">
        <v>226</v>
      </c>
      <c r="K5" s="8" t="s">
        <v>94</v>
      </c>
      <c r="L5" s="9" t="s">
        <v>240</v>
      </c>
      <c r="M5" s="10" t="s">
        <v>226</v>
      </c>
    </row>
    <row r="6" spans="1:13" ht="12.75">
      <c r="A6" s="11" t="str">
        <f>"€ per "&amp;B6</f>
        <v>€ per Set of new system business specifications </v>
      </c>
      <c r="B6" s="12" t="s">
        <v>441</v>
      </c>
      <c r="C6" s="294"/>
      <c r="D6" s="13">
        <v>8</v>
      </c>
      <c r="E6" s="14">
        <f>C6*D6</f>
        <v>0</v>
      </c>
      <c r="F6" s="46"/>
      <c r="G6" s="55"/>
      <c r="H6" s="56"/>
      <c r="I6" s="46"/>
      <c r="J6" s="55"/>
      <c r="K6" s="56"/>
      <c r="L6" s="46"/>
      <c r="M6" s="55"/>
    </row>
    <row r="7" spans="1:13" ht="12.75">
      <c r="A7" s="11" t="str">
        <f>"€ per "&amp;B7</f>
        <v>€ per Set of new system technical specifications</v>
      </c>
      <c r="B7" s="12" t="s">
        <v>442</v>
      </c>
      <c r="C7" s="294"/>
      <c r="D7" s="13">
        <v>8</v>
      </c>
      <c r="E7" s="14">
        <f>C7*D7</f>
        <v>0</v>
      </c>
      <c r="F7" s="46"/>
      <c r="G7" s="55"/>
      <c r="H7" s="56"/>
      <c r="I7" s="46"/>
      <c r="J7" s="55"/>
      <c r="K7" s="56"/>
      <c r="L7" s="46"/>
      <c r="M7" s="55"/>
    </row>
    <row r="8" spans="1:13" ht="12.75">
      <c r="A8" s="11" t="str">
        <f>"€ per "&amp;B8</f>
        <v>€ per Set of new application business specifications</v>
      </c>
      <c r="B8" s="12" t="s">
        <v>443</v>
      </c>
      <c r="C8" s="300"/>
      <c r="D8" s="46"/>
      <c r="E8" s="55"/>
      <c r="F8" s="56"/>
      <c r="G8" s="46"/>
      <c r="H8" s="294"/>
      <c r="I8" s="13">
        <v>8</v>
      </c>
      <c r="J8" s="14">
        <f>H8*I8</f>
        <v>0</v>
      </c>
      <c r="K8" s="46"/>
      <c r="L8" s="46"/>
      <c r="M8" s="55"/>
    </row>
    <row r="9" spans="1:13" ht="12.75">
      <c r="A9" s="11" t="str">
        <f>"€ per "&amp;B9</f>
        <v>€ per BPMN Process Diagram</v>
      </c>
      <c r="B9" s="12" t="s">
        <v>416</v>
      </c>
      <c r="C9" s="294"/>
      <c r="D9" s="13">
        <v>10</v>
      </c>
      <c r="E9" s="14">
        <f>C9*D9</f>
        <v>0</v>
      </c>
      <c r="F9" s="13">
        <v>40</v>
      </c>
      <c r="G9" s="14">
        <f>(1-'Price List- Main Sheet'!$G$85)*F9*C9</f>
        <v>0</v>
      </c>
      <c r="H9" s="294"/>
      <c r="I9" s="13">
        <f aca="true" t="shared" si="0" ref="I9:I17">D9*1.2</f>
        <v>12</v>
      </c>
      <c r="J9" s="14">
        <f>H9*I9</f>
        <v>0</v>
      </c>
      <c r="K9" s="294"/>
      <c r="L9" s="13">
        <f aca="true" t="shared" si="1" ref="L9:L17">I9*0.5</f>
        <v>6</v>
      </c>
      <c r="M9" s="14">
        <f>K9*L9</f>
        <v>0</v>
      </c>
    </row>
    <row r="10" spans="1:13" ht="12.75">
      <c r="A10" s="288" t="str">
        <f>"€ per "&amp;B10</f>
        <v>€ per BPMN Process Diagram sub-process</v>
      </c>
      <c r="B10" s="12" t="s">
        <v>423</v>
      </c>
      <c r="C10" s="294"/>
      <c r="D10" s="13">
        <v>250</v>
      </c>
      <c r="E10" s="14">
        <f>C10*D10</f>
        <v>0</v>
      </c>
      <c r="F10" s="13">
        <v>1000</v>
      </c>
      <c r="G10" s="14">
        <f>(1-'Price List- Main Sheet'!$G$85)*F10*C10</f>
        <v>0</v>
      </c>
      <c r="H10" s="294"/>
      <c r="I10" s="13">
        <f t="shared" si="0"/>
        <v>300</v>
      </c>
      <c r="J10" s="14">
        <f aca="true" t="shared" si="2" ref="J10:J46">H10*I10</f>
        <v>0</v>
      </c>
      <c r="K10" s="294"/>
      <c r="L10" s="13">
        <f t="shared" si="1"/>
        <v>150</v>
      </c>
      <c r="M10" s="14">
        <f aca="true" t="shared" si="3" ref="M10:M46">K10*L10</f>
        <v>0</v>
      </c>
    </row>
    <row r="11" spans="1:13" ht="12.75">
      <c r="A11" s="289" t="str">
        <f>"€ per "&amp;B11</f>
        <v>€ per BPMN Process Diagram collapsed sub-process</v>
      </c>
      <c r="B11" s="60" t="s">
        <v>447</v>
      </c>
      <c r="C11" s="294"/>
      <c r="D11" s="13">
        <v>60</v>
      </c>
      <c r="E11" s="14">
        <f>C11*D11</f>
        <v>0</v>
      </c>
      <c r="F11" s="13">
        <v>240</v>
      </c>
      <c r="G11" s="14">
        <f>(1-'Price List- Main Sheet'!$G$85)*F11*C11</f>
        <v>0</v>
      </c>
      <c r="H11" s="294"/>
      <c r="I11" s="13">
        <f t="shared" si="0"/>
        <v>72</v>
      </c>
      <c r="J11" s="14">
        <f>H11*I11</f>
        <v>0</v>
      </c>
      <c r="K11" s="294"/>
      <c r="L11" s="13">
        <f t="shared" si="1"/>
        <v>36</v>
      </c>
      <c r="M11" s="14">
        <f>K11*L11</f>
        <v>0</v>
      </c>
    </row>
    <row r="12" spans="1:13" ht="12.75">
      <c r="A12" s="289" t="str">
        <f aca="true" t="shared" si="4" ref="A12:A55">"€ per "&amp;B12</f>
        <v>€ per BPMN Process Diagram activity/task</v>
      </c>
      <c r="B12" s="61" t="s">
        <v>283</v>
      </c>
      <c r="C12" s="294"/>
      <c r="D12" s="13">
        <v>890</v>
      </c>
      <c r="E12" s="14">
        <f aca="true" t="shared" si="5" ref="E12:E46">C12*D12</f>
        <v>0</v>
      </c>
      <c r="F12" s="13">
        <v>3560</v>
      </c>
      <c r="G12" s="14">
        <f>(1-'Price List- Main Sheet'!$G$85)*F12*C12</f>
        <v>0</v>
      </c>
      <c r="H12" s="294"/>
      <c r="I12" s="13">
        <f t="shared" si="0"/>
        <v>1068</v>
      </c>
      <c r="J12" s="14">
        <f t="shared" si="2"/>
        <v>0</v>
      </c>
      <c r="K12" s="294"/>
      <c r="L12" s="13">
        <f t="shared" si="1"/>
        <v>534</v>
      </c>
      <c r="M12" s="14">
        <f t="shared" si="3"/>
        <v>0</v>
      </c>
    </row>
    <row r="13" spans="1:13" ht="12.75">
      <c r="A13" s="289" t="str">
        <f>"€ per "&amp;B13</f>
        <v>€ per BPMN Process Diagram lane</v>
      </c>
      <c r="B13" s="60" t="s">
        <v>466</v>
      </c>
      <c r="C13" s="294"/>
      <c r="D13" s="13">
        <v>270</v>
      </c>
      <c r="E13" s="14">
        <f>C13*D13</f>
        <v>0</v>
      </c>
      <c r="F13" s="13">
        <v>1080</v>
      </c>
      <c r="G13" s="14">
        <f>(1-'Price List- Main Sheet'!$G$85)*F13*C13</f>
        <v>0</v>
      </c>
      <c r="H13" s="294"/>
      <c r="I13" s="13">
        <f t="shared" si="0"/>
        <v>324</v>
      </c>
      <c r="J13" s="14">
        <f>H13*I13</f>
        <v>0</v>
      </c>
      <c r="K13" s="294"/>
      <c r="L13" s="13">
        <f t="shared" si="1"/>
        <v>162</v>
      </c>
      <c r="M13" s="14">
        <f>K13*L13</f>
        <v>0</v>
      </c>
    </row>
    <row r="14" spans="1:13" ht="12.75">
      <c r="A14" s="289" t="str">
        <f>"€ per "&amp;B14</f>
        <v>€ per BPMN Process Diagram group</v>
      </c>
      <c r="B14" s="60" t="s">
        <v>449</v>
      </c>
      <c r="C14" s="294"/>
      <c r="D14" s="13">
        <v>12</v>
      </c>
      <c r="E14" s="14">
        <f>C14*D14</f>
        <v>0</v>
      </c>
      <c r="F14" s="13">
        <v>48</v>
      </c>
      <c r="G14" s="14">
        <f>(1-'Price List- Main Sheet'!$G$85)*F14*C14</f>
        <v>0</v>
      </c>
      <c r="H14" s="294"/>
      <c r="I14" s="13">
        <f t="shared" si="0"/>
        <v>14.399999999999999</v>
      </c>
      <c r="J14" s="14">
        <f>H14*I14</f>
        <v>0</v>
      </c>
      <c r="K14" s="294"/>
      <c r="L14" s="13">
        <f t="shared" si="1"/>
        <v>7.199999999999999</v>
      </c>
      <c r="M14" s="14">
        <f>K14*L14</f>
        <v>0</v>
      </c>
    </row>
    <row r="15" spans="1:13" ht="12.75">
      <c r="A15" s="62" t="str">
        <f t="shared" si="4"/>
        <v>€ per BPMN Collaboration Diagram</v>
      </c>
      <c r="B15" s="61" t="s">
        <v>417</v>
      </c>
      <c r="C15" s="294"/>
      <c r="D15" s="13">
        <v>70</v>
      </c>
      <c r="E15" s="14">
        <f>C15*D15</f>
        <v>0</v>
      </c>
      <c r="F15" s="13">
        <v>280</v>
      </c>
      <c r="G15" s="14">
        <f>(1-'Price List- Main Sheet'!$G$85)*F15*C15</f>
        <v>0</v>
      </c>
      <c r="H15" s="294"/>
      <c r="I15" s="13">
        <f t="shared" si="0"/>
        <v>84</v>
      </c>
      <c r="J15" s="14">
        <f>H15*I15</f>
        <v>0</v>
      </c>
      <c r="K15" s="294"/>
      <c r="L15" s="13">
        <f t="shared" si="1"/>
        <v>42</v>
      </c>
      <c r="M15" s="14">
        <f>K15*L15</f>
        <v>0</v>
      </c>
    </row>
    <row r="16" spans="1:13" ht="12.75">
      <c r="A16" s="289" t="str">
        <f t="shared" si="4"/>
        <v>€ per BPMN Collaboration Diagram sub-process</v>
      </c>
      <c r="B16" s="61" t="s">
        <v>424</v>
      </c>
      <c r="C16" s="294"/>
      <c r="D16" s="13">
        <v>50</v>
      </c>
      <c r="E16" s="14">
        <f t="shared" si="5"/>
        <v>0</v>
      </c>
      <c r="F16" s="13">
        <v>200</v>
      </c>
      <c r="G16" s="14">
        <f>(1-'Price List- Main Sheet'!$G$85)*F16*C16</f>
        <v>0</v>
      </c>
      <c r="H16" s="294"/>
      <c r="I16" s="13">
        <f t="shared" si="0"/>
        <v>60</v>
      </c>
      <c r="J16" s="14">
        <f t="shared" si="2"/>
        <v>0</v>
      </c>
      <c r="K16" s="294"/>
      <c r="L16" s="13">
        <f t="shared" si="1"/>
        <v>30</v>
      </c>
      <c r="M16" s="14">
        <f t="shared" si="3"/>
        <v>0</v>
      </c>
    </row>
    <row r="17" spans="1:13" ht="12.75">
      <c r="A17" s="289" t="str">
        <f t="shared" si="4"/>
        <v>€ per BPMN Collaboration Diagram collapsed sub-process</v>
      </c>
      <c r="B17" s="60" t="s">
        <v>448</v>
      </c>
      <c r="C17" s="294"/>
      <c r="D17" s="13">
        <v>250</v>
      </c>
      <c r="E17" s="14">
        <f t="shared" si="5"/>
        <v>0</v>
      </c>
      <c r="F17" s="13">
        <v>1000</v>
      </c>
      <c r="G17" s="14">
        <f>(1-'Price List- Main Sheet'!$G$85)*F17*C17</f>
        <v>0</v>
      </c>
      <c r="H17" s="294"/>
      <c r="I17" s="13">
        <f t="shared" si="0"/>
        <v>300</v>
      </c>
      <c r="J17" s="14">
        <f t="shared" si="2"/>
        <v>0</v>
      </c>
      <c r="K17" s="294"/>
      <c r="L17" s="13">
        <f t="shared" si="1"/>
        <v>150</v>
      </c>
      <c r="M17" s="14">
        <f t="shared" si="3"/>
        <v>0</v>
      </c>
    </row>
    <row r="18" spans="1:13" ht="12.75">
      <c r="A18" s="289" t="str">
        <f>"€ per "&amp;B18</f>
        <v>€ per BPMN Collaboration Diagram activity/task</v>
      </c>
      <c r="B18" s="61" t="s">
        <v>284</v>
      </c>
      <c r="C18" s="294"/>
      <c r="D18" s="13">
        <v>220</v>
      </c>
      <c r="E18" s="14">
        <f>C18*D18</f>
        <v>0</v>
      </c>
      <c r="F18" s="13">
        <v>880</v>
      </c>
      <c r="G18" s="14">
        <f>(1-'Price List- Main Sheet'!$G$85)*F18*C18</f>
        <v>0</v>
      </c>
      <c r="H18" s="294"/>
      <c r="I18" s="13">
        <v>264</v>
      </c>
      <c r="J18" s="14">
        <f>H18*I18</f>
        <v>0</v>
      </c>
      <c r="K18" s="294"/>
      <c r="L18" s="13">
        <v>132</v>
      </c>
      <c r="M18" s="14">
        <f>K18*L18</f>
        <v>0</v>
      </c>
    </row>
    <row r="19" spans="1:13" ht="12.75">
      <c r="A19" s="289" t="str">
        <f t="shared" si="4"/>
        <v>€ per BPMN Collaboration Diagram message flow</v>
      </c>
      <c r="B19" s="12" t="s">
        <v>285</v>
      </c>
      <c r="C19" s="294"/>
      <c r="D19" s="13">
        <v>290</v>
      </c>
      <c r="E19" s="14">
        <f t="shared" si="5"/>
        <v>0</v>
      </c>
      <c r="F19" s="13">
        <v>1160</v>
      </c>
      <c r="G19" s="14">
        <f>(1-'Price List- Main Sheet'!$G$85)*F19*C19</f>
        <v>0</v>
      </c>
      <c r="H19" s="294"/>
      <c r="I19" s="13">
        <v>348</v>
      </c>
      <c r="J19" s="14">
        <f t="shared" si="2"/>
        <v>0</v>
      </c>
      <c r="K19" s="294"/>
      <c r="L19" s="13">
        <v>174</v>
      </c>
      <c r="M19" s="14">
        <f t="shared" si="3"/>
        <v>0</v>
      </c>
    </row>
    <row r="20" spans="1:13" ht="12.75">
      <c r="A20" s="288" t="str">
        <f t="shared" si="4"/>
        <v>€ per BPMN Collaboration Diagram pool</v>
      </c>
      <c r="B20" s="12" t="s">
        <v>287</v>
      </c>
      <c r="C20" s="294"/>
      <c r="D20" s="13">
        <v>210</v>
      </c>
      <c r="E20" s="14">
        <f t="shared" si="5"/>
        <v>0</v>
      </c>
      <c r="F20" s="13">
        <v>840</v>
      </c>
      <c r="G20" s="14">
        <f>(1-'Price List- Main Sheet'!$G$85)*F20*C20</f>
        <v>0</v>
      </c>
      <c r="H20" s="294"/>
      <c r="I20" s="13">
        <v>252</v>
      </c>
      <c r="J20" s="14">
        <f t="shared" si="2"/>
        <v>0</v>
      </c>
      <c r="K20" s="294"/>
      <c r="L20" s="13">
        <v>126</v>
      </c>
      <c r="M20" s="14">
        <f t="shared" si="3"/>
        <v>0</v>
      </c>
    </row>
    <row r="21" spans="1:13" ht="12.75">
      <c r="A21" s="288" t="str">
        <f t="shared" si="4"/>
        <v>€ per BPMN Collaboration Diagram lane</v>
      </c>
      <c r="B21" s="12" t="s">
        <v>288</v>
      </c>
      <c r="C21" s="294"/>
      <c r="D21" s="13">
        <v>80</v>
      </c>
      <c r="E21" s="14">
        <f t="shared" si="5"/>
        <v>0</v>
      </c>
      <c r="F21" s="13">
        <v>320</v>
      </c>
      <c r="G21" s="14">
        <f>(1-'Price List- Main Sheet'!$G$85)*F21*C21</f>
        <v>0</v>
      </c>
      <c r="H21" s="294"/>
      <c r="I21" s="13">
        <v>96</v>
      </c>
      <c r="J21" s="14">
        <f t="shared" si="2"/>
        <v>0</v>
      </c>
      <c r="K21" s="294"/>
      <c r="L21" s="13">
        <v>48</v>
      </c>
      <c r="M21" s="14">
        <f t="shared" si="3"/>
        <v>0</v>
      </c>
    </row>
    <row r="22" spans="1:13" ht="12.75">
      <c r="A22" s="288" t="str">
        <f t="shared" si="4"/>
        <v>€ per BPMN Collaboration Diagram group</v>
      </c>
      <c r="B22" s="12" t="s">
        <v>289</v>
      </c>
      <c r="C22" s="294"/>
      <c r="D22" s="13">
        <v>130</v>
      </c>
      <c r="E22" s="14">
        <f t="shared" si="5"/>
        <v>0</v>
      </c>
      <c r="F22" s="13">
        <v>520</v>
      </c>
      <c r="G22" s="14">
        <f>(1-'Price List- Main Sheet'!$G$85)*F22*C22</f>
        <v>0</v>
      </c>
      <c r="H22" s="294"/>
      <c r="I22" s="13">
        <v>156</v>
      </c>
      <c r="J22" s="14">
        <f t="shared" si="2"/>
        <v>0</v>
      </c>
      <c r="K22" s="294"/>
      <c r="L22" s="13">
        <v>78</v>
      </c>
      <c r="M22" s="14">
        <f t="shared" si="3"/>
        <v>0</v>
      </c>
    </row>
    <row r="23" spans="1:13" ht="12.75">
      <c r="A23" s="11" t="str">
        <f t="shared" si="4"/>
        <v>€ per Function Allocation Diagram</v>
      </c>
      <c r="B23" s="12" t="s">
        <v>468</v>
      </c>
      <c r="C23" s="294"/>
      <c r="D23" s="13">
        <v>80</v>
      </c>
      <c r="E23" s="14">
        <f>C23*D23</f>
        <v>0</v>
      </c>
      <c r="F23" s="13">
        <v>320</v>
      </c>
      <c r="G23" s="14">
        <f>(1-'Price List- Main Sheet'!$G$85)*F23*C23</f>
        <v>0</v>
      </c>
      <c r="H23" s="294"/>
      <c r="I23" s="13">
        <v>96</v>
      </c>
      <c r="J23" s="14">
        <f>H23*I23</f>
        <v>0</v>
      </c>
      <c r="K23" s="294"/>
      <c r="L23" s="13">
        <v>48</v>
      </c>
      <c r="M23" s="14">
        <f>K23*L23</f>
        <v>0</v>
      </c>
    </row>
    <row r="24" spans="1:13" ht="12.75">
      <c r="A24" s="288" t="str">
        <f t="shared" si="4"/>
        <v>€ per Function Allocation Diagram function</v>
      </c>
      <c r="B24" s="12" t="s">
        <v>469</v>
      </c>
      <c r="C24" s="294"/>
      <c r="D24" s="13">
        <v>120</v>
      </c>
      <c r="E24" s="14">
        <f t="shared" si="5"/>
        <v>0</v>
      </c>
      <c r="F24" s="13">
        <v>480</v>
      </c>
      <c r="G24" s="14">
        <f>(1-'Price List- Main Sheet'!$G$85)*F24*C24</f>
        <v>0</v>
      </c>
      <c r="H24" s="294"/>
      <c r="I24" s="13">
        <v>144</v>
      </c>
      <c r="J24" s="14">
        <f t="shared" si="2"/>
        <v>0</v>
      </c>
      <c r="K24" s="294"/>
      <c r="L24" s="13">
        <v>72</v>
      </c>
      <c r="M24" s="14">
        <f t="shared" si="3"/>
        <v>0</v>
      </c>
    </row>
    <row r="25" spans="1:13" ht="12.75" customHeight="1">
      <c r="A25" s="288" t="str">
        <f t="shared" si="4"/>
        <v>€ per Function Allocation Diagram requirement</v>
      </c>
      <c r="B25" s="12" t="s">
        <v>470</v>
      </c>
      <c r="C25" s="294"/>
      <c r="D25" s="13">
        <v>120</v>
      </c>
      <c r="E25" s="14">
        <f t="shared" si="5"/>
        <v>0</v>
      </c>
      <c r="F25" s="13">
        <v>480</v>
      </c>
      <c r="G25" s="14">
        <f>(1-'Price List- Main Sheet'!$G$85)*F25*C25</f>
        <v>0</v>
      </c>
      <c r="H25" s="294"/>
      <c r="I25" s="13">
        <v>144</v>
      </c>
      <c r="J25" s="14">
        <f t="shared" si="2"/>
        <v>0</v>
      </c>
      <c r="K25" s="294"/>
      <c r="L25" s="13">
        <v>72</v>
      </c>
      <c r="M25" s="14">
        <f t="shared" si="3"/>
        <v>0</v>
      </c>
    </row>
    <row r="26" spans="1:13" ht="12.75">
      <c r="A26" s="288" t="str">
        <f t="shared" si="4"/>
        <v>€ per Function Allocation Diagram business service</v>
      </c>
      <c r="B26" s="12" t="s">
        <v>471</v>
      </c>
      <c r="C26" s="294"/>
      <c r="D26" s="13">
        <v>100</v>
      </c>
      <c r="E26" s="14">
        <f t="shared" si="5"/>
        <v>0</v>
      </c>
      <c r="F26" s="13">
        <v>400</v>
      </c>
      <c r="G26" s="14">
        <f>(1-'Price List- Main Sheet'!$G$85)*F26*C26</f>
        <v>0</v>
      </c>
      <c r="H26" s="294"/>
      <c r="I26" s="13">
        <v>120</v>
      </c>
      <c r="J26" s="14">
        <f t="shared" si="2"/>
        <v>0</v>
      </c>
      <c r="K26" s="294"/>
      <c r="L26" s="13">
        <v>60</v>
      </c>
      <c r="M26" s="14">
        <f t="shared" si="3"/>
        <v>0</v>
      </c>
    </row>
    <row r="27" spans="1:13" ht="12.75">
      <c r="A27" s="288" t="str">
        <f t="shared" si="4"/>
        <v>€ per Function Allocation Diagram code list</v>
      </c>
      <c r="B27" s="12" t="s">
        <v>472</v>
      </c>
      <c r="C27" s="294"/>
      <c r="D27" s="13">
        <v>20</v>
      </c>
      <c r="E27" s="14">
        <f t="shared" si="5"/>
        <v>0</v>
      </c>
      <c r="F27" s="13">
        <v>80</v>
      </c>
      <c r="G27" s="14">
        <f>(1-'Price List- Main Sheet'!$G$85)*F27*C27</f>
        <v>0</v>
      </c>
      <c r="H27" s="294"/>
      <c r="I27" s="13">
        <v>24</v>
      </c>
      <c r="J27" s="14">
        <f t="shared" si="2"/>
        <v>0</v>
      </c>
      <c r="K27" s="294"/>
      <c r="L27" s="13">
        <v>12</v>
      </c>
      <c r="M27" s="14">
        <f t="shared" si="3"/>
        <v>0</v>
      </c>
    </row>
    <row r="28" spans="1:13" ht="12.75">
      <c r="A28" s="291" t="str">
        <f>"€ per "&amp;B28</f>
        <v>€ per Other BPMN Diagram</v>
      </c>
      <c r="B28" s="290" t="s">
        <v>494</v>
      </c>
      <c r="C28" s="295">
        <f>(C9+C15+C23)/3</f>
        <v>0</v>
      </c>
      <c r="D28" s="13">
        <f>(D9+D15+D23)/10</f>
        <v>16</v>
      </c>
      <c r="E28" s="14">
        <f t="shared" si="5"/>
        <v>0</v>
      </c>
      <c r="F28" s="13">
        <f>(F9+F15+F23)/10</f>
        <v>64</v>
      </c>
      <c r="G28" s="14">
        <f>(1-'Price List- Main Sheet'!$G$85)*F28*C28</f>
        <v>0</v>
      </c>
      <c r="H28" s="295">
        <f>(H9+H15+H23)/3</f>
        <v>0</v>
      </c>
      <c r="I28" s="13">
        <f>(I9+I15+I23)/10</f>
        <v>19.2</v>
      </c>
      <c r="J28" s="14">
        <f t="shared" si="2"/>
        <v>0</v>
      </c>
      <c r="K28" s="295">
        <f>(K9+K15+K23)/3</f>
        <v>0</v>
      </c>
      <c r="L28" s="13">
        <f>(L9+L15+L23)/10</f>
        <v>9.6</v>
      </c>
      <c r="M28" s="14">
        <f t="shared" si="3"/>
        <v>0</v>
      </c>
    </row>
    <row r="29" spans="1:13" ht="12.75">
      <c r="A29" s="292" t="str">
        <f>"€ per "&amp;B29</f>
        <v>€ per Other BPMN Diagram Constituent</v>
      </c>
      <c r="B29" s="290" t="s">
        <v>495</v>
      </c>
      <c r="C29" s="295">
        <f>(SUM(C10:C14)+SUM(C16:C22)+SUM(C24:C27))/16</f>
        <v>0</v>
      </c>
      <c r="D29" s="13">
        <f>(SUM(D10:D14)+SUM(D16:D22)+SUM(D24:D27))/10</f>
        <v>307.2</v>
      </c>
      <c r="E29" s="14">
        <f t="shared" si="5"/>
        <v>0</v>
      </c>
      <c r="F29" s="13">
        <f>(SUM(F10:F14)+SUM(F16:F22)+SUM(F24:F27))/10</f>
        <v>1228.8</v>
      </c>
      <c r="G29" s="14">
        <f>(1-'Price List- Main Sheet'!$G$85)*F29*C29</f>
        <v>0</v>
      </c>
      <c r="H29" s="295">
        <f>(SUM(H10:H14)+SUM(H16:H22)+SUM(H24:H27))/16</f>
        <v>0</v>
      </c>
      <c r="I29" s="13">
        <f>(SUM(I10:I14)+SUM(I16:I22)+SUM(I24:I27))/10</f>
        <v>368.64</v>
      </c>
      <c r="J29" s="14">
        <f t="shared" si="2"/>
        <v>0</v>
      </c>
      <c r="K29" s="295">
        <f>(SUM(K10:K14)+SUM(K16:K22)+SUM(K24:K27))/16</f>
        <v>0</v>
      </c>
      <c r="L29" s="13">
        <f>(SUM(L10:L14)+SUM(L16:L22)+SUM(L24:L27))/10</f>
        <v>184.32</v>
      </c>
      <c r="M29" s="14">
        <f t="shared" si="3"/>
        <v>0</v>
      </c>
    </row>
    <row r="30" spans="1:13" ht="12.75">
      <c r="A30" s="11" t="str">
        <f t="shared" si="4"/>
        <v>€ per UML Use Case</v>
      </c>
      <c r="B30" s="50" t="s">
        <v>418</v>
      </c>
      <c r="C30" s="294"/>
      <c r="D30" s="13">
        <v>120</v>
      </c>
      <c r="E30" s="14">
        <f>C30*D30</f>
        <v>0</v>
      </c>
      <c r="F30" s="13">
        <v>480</v>
      </c>
      <c r="G30" s="14">
        <f>(1-'Price List- Main Sheet'!$G$85)*F30*C30</f>
        <v>0</v>
      </c>
      <c r="H30" s="297"/>
      <c r="I30" s="13">
        <v>144</v>
      </c>
      <c r="J30" s="14">
        <f>H30*I30</f>
        <v>0</v>
      </c>
      <c r="K30" s="297"/>
      <c r="L30" s="13">
        <v>72</v>
      </c>
      <c r="M30" s="14">
        <f>K30*L30</f>
        <v>0</v>
      </c>
    </row>
    <row r="31" spans="1:13" ht="12.75">
      <c r="A31" s="288" t="str">
        <f t="shared" si="4"/>
        <v>€ per UML Use Case component</v>
      </c>
      <c r="B31" s="50" t="s">
        <v>425</v>
      </c>
      <c r="C31" s="294"/>
      <c r="D31" s="13">
        <v>480</v>
      </c>
      <c r="E31" s="14">
        <f t="shared" si="5"/>
        <v>0</v>
      </c>
      <c r="F31" s="13">
        <v>1920</v>
      </c>
      <c r="G31" s="14">
        <f>(1-'Price List- Main Sheet'!$G$85)*F31*C31</f>
        <v>0</v>
      </c>
      <c r="H31" s="297"/>
      <c r="I31" s="13">
        <v>576</v>
      </c>
      <c r="J31" s="14">
        <f t="shared" si="2"/>
        <v>0</v>
      </c>
      <c r="K31" s="297"/>
      <c r="L31" s="13">
        <v>288</v>
      </c>
      <c r="M31" s="14">
        <f t="shared" si="3"/>
        <v>0</v>
      </c>
    </row>
    <row r="32" spans="1:13" ht="12.75">
      <c r="A32" s="11" t="str">
        <f t="shared" si="4"/>
        <v>€ per UML Time Sequence Diagram</v>
      </c>
      <c r="B32" s="50" t="s">
        <v>419</v>
      </c>
      <c r="C32" s="294"/>
      <c r="D32" s="13">
        <v>120</v>
      </c>
      <c r="E32" s="14">
        <f>C32*D32</f>
        <v>0</v>
      </c>
      <c r="F32" s="13">
        <v>480</v>
      </c>
      <c r="G32" s="14">
        <f>(1-'Price List- Main Sheet'!$G$85)*F32*C32</f>
        <v>0</v>
      </c>
      <c r="H32" s="297"/>
      <c r="I32" s="13">
        <v>144</v>
      </c>
      <c r="J32" s="14">
        <f>H32*I32</f>
        <v>0</v>
      </c>
      <c r="K32" s="297"/>
      <c r="L32" s="13">
        <v>72</v>
      </c>
      <c r="M32" s="14">
        <f>K32*L32</f>
        <v>0</v>
      </c>
    </row>
    <row r="33" spans="1:13" ht="12.75">
      <c r="A33" s="288" t="str">
        <f t="shared" si="4"/>
        <v>€ per UML Time Sequence Diagram information exchange </v>
      </c>
      <c r="B33" s="50" t="s">
        <v>426</v>
      </c>
      <c r="C33" s="294"/>
      <c r="D33" s="13">
        <v>1200</v>
      </c>
      <c r="E33" s="14">
        <f t="shared" si="5"/>
        <v>0</v>
      </c>
      <c r="F33" s="13">
        <v>4800</v>
      </c>
      <c r="G33" s="14">
        <f>(1-'Price List- Main Sheet'!$G$85)*F33*C33</f>
        <v>0</v>
      </c>
      <c r="H33" s="297"/>
      <c r="I33" s="13">
        <v>1440</v>
      </c>
      <c r="J33" s="14">
        <f t="shared" si="2"/>
        <v>0</v>
      </c>
      <c r="K33" s="297"/>
      <c r="L33" s="13">
        <v>720</v>
      </c>
      <c r="M33" s="14">
        <f t="shared" si="3"/>
        <v>0</v>
      </c>
    </row>
    <row r="34" spans="1:13" ht="12.75">
      <c r="A34" s="11" t="str">
        <f t="shared" si="4"/>
        <v>€ per UML Collaboration Diagram</v>
      </c>
      <c r="B34" s="50" t="s">
        <v>420</v>
      </c>
      <c r="C34" s="294"/>
      <c r="D34" s="13">
        <v>120</v>
      </c>
      <c r="E34" s="14">
        <f>C34*D34</f>
        <v>0</v>
      </c>
      <c r="F34" s="13">
        <v>480</v>
      </c>
      <c r="G34" s="14">
        <f>(1-'Price List- Main Sheet'!$G$85)*F34*C34</f>
        <v>0</v>
      </c>
      <c r="H34" s="297"/>
      <c r="I34" s="13">
        <v>144</v>
      </c>
      <c r="J34" s="14">
        <f>H34*I34</f>
        <v>0</v>
      </c>
      <c r="K34" s="297"/>
      <c r="L34" s="13">
        <v>72</v>
      </c>
      <c r="M34" s="14">
        <f>K34*L34</f>
        <v>0</v>
      </c>
    </row>
    <row r="35" spans="1:13" ht="12.75">
      <c r="A35" s="288" t="str">
        <f t="shared" si="4"/>
        <v>€ per UML Collaboration Diagram information exchange </v>
      </c>
      <c r="B35" s="50" t="s">
        <v>427</v>
      </c>
      <c r="C35" s="294"/>
      <c r="D35" s="13">
        <v>1800</v>
      </c>
      <c r="E35" s="14">
        <f t="shared" si="5"/>
        <v>0</v>
      </c>
      <c r="F35" s="13">
        <v>7200</v>
      </c>
      <c r="G35" s="14">
        <f>(1-'Price List- Main Sheet'!$G$85)*F35*C35</f>
        <v>0</v>
      </c>
      <c r="H35" s="297"/>
      <c r="I35" s="13">
        <v>2160</v>
      </c>
      <c r="J35" s="14">
        <f t="shared" si="2"/>
        <v>0</v>
      </c>
      <c r="K35" s="297"/>
      <c r="L35" s="13">
        <v>1080</v>
      </c>
      <c r="M35" s="14">
        <f t="shared" si="3"/>
        <v>0</v>
      </c>
    </row>
    <row r="36" spans="1:13" ht="12.75">
      <c r="A36" s="11" t="str">
        <f t="shared" si="4"/>
        <v>€ per UML State Transition Diagram</v>
      </c>
      <c r="B36" s="50" t="s">
        <v>421</v>
      </c>
      <c r="C36" s="294"/>
      <c r="D36" s="13">
        <v>120</v>
      </c>
      <c r="E36" s="14">
        <f>C36*D36</f>
        <v>0</v>
      </c>
      <c r="F36" s="13">
        <v>480</v>
      </c>
      <c r="G36" s="14">
        <f>(1-'Price List- Main Sheet'!$G$85)*F36*C36</f>
        <v>0</v>
      </c>
      <c r="H36" s="297"/>
      <c r="I36" s="13">
        <v>144</v>
      </c>
      <c r="J36" s="14">
        <f>H36*I36</f>
        <v>0</v>
      </c>
      <c r="K36" s="297"/>
      <c r="L36" s="13">
        <v>72</v>
      </c>
      <c r="M36" s="14">
        <f>K36*L36</f>
        <v>0</v>
      </c>
    </row>
    <row r="37" spans="1:13" ht="12.75">
      <c r="A37" s="288" t="str">
        <f t="shared" si="4"/>
        <v>€ per UML State Transition Diagram state</v>
      </c>
      <c r="B37" s="50" t="s">
        <v>297</v>
      </c>
      <c r="C37" s="294"/>
      <c r="D37" s="13">
        <v>1200</v>
      </c>
      <c r="E37" s="14">
        <f>C37*D37</f>
        <v>0</v>
      </c>
      <c r="F37" s="13">
        <v>4800</v>
      </c>
      <c r="G37" s="14">
        <f>(1-'Price List- Main Sheet'!$G$85)*F37*C37</f>
        <v>0</v>
      </c>
      <c r="H37" s="297"/>
      <c r="I37" s="13">
        <v>1440</v>
      </c>
      <c r="J37" s="14">
        <f>H37*I37</f>
        <v>0</v>
      </c>
      <c r="K37" s="297"/>
      <c r="L37" s="13">
        <v>720</v>
      </c>
      <c r="M37" s="14">
        <f>K37*L37</f>
        <v>0</v>
      </c>
    </row>
    <row r="38" spans="1:13" ht="12.75">
      <c r="A38" s="11" t="str">
        <f t="shared" si="4"/>
        <v>€ per UML Activity Diagram</v>
      </c>
      <c r="B38" s="50" t="s">
        <v>422</v>
      </c>
      <c r="C38" s="294"/>
      <c r="D38" s="13">
        <v>120</v>
      </c>
      <c r="E38" s="14">
        <f>C38*D38</f>
        <v>0</v>
      </c>
      <c r="F38" s="13">
        <v>480</v>
      </c>
      <c r="G38" s="14">
        <f>(1-'Price List- Main Sheet'!$G$85)*F38*C38</f>
        <v>0</v>
      </c>
      <c r="H38" s="297"/>
      <c r="I38" s="13">
        <v>144</v>
      </c>
      <c r="J38" s="14">
        <f>H38*I38</f>
        <v>0</v>
      </c>
      <c r="K38" s="297"/>
      <c r="L38" s="13">
        <v>72</v>
      </c>
      <c r="M38" s="14">
        <f>K38*L38</f>
        <v>0</v>
      </c>
    </row>
    <row r="39" spans="1:13" ht="12.75">
      <c r="A39" s="292" t="str">
        <f t="shared" si="4"/>
        <v>€ per UML Activity Diagram activity</v>
      </c>
      <c r="B39" s="50" t="s">
        <v>428</v>
      </c>
      <c r="C39" s="294"/>
      <c r="D39" s="13">
        <v>1200</v>
      </c>
      <c r="E39" s="14">
        <f t="shared" si="5"/>
        <v>0</v>
      </c>
      <c r="F39" s="13">
        <v>4800</v>
      </c>
      <c r="G39" s="14">
        <f>(1-'Price List- Main Sheet'!$G$85)*F39*C39</f>
        <v>0</v>
      </c>
      <c r="H39" s="297"/>
      <c r="I39" s="13">
        <v>1440</v>
      </c>
      <c r="J39" s="14">
        <f t="shared" si="2"/>
        <v>0</v>
      </c>
      <c r="K39" s="297"/>
      <c r="L39" s="13">
        <v>720</v>
      </c>
      <c r="M39" s="14">
        <f t="shared" si="3"/>
        <v>0</v>
      </c>
    </row>
    <row r="40" spans="1:13" ht="12.75">
      <c r="A40" s="290" t="str">
        <f>"€ per "&amp;B40</f>
        <v>€ per Other UML Diagram</v>
      </c>
      <c r="B40" s="290" t="s">
        <v>496</v>
      </c>
      <c r="C40" s="295">
        <f>(C30+C32+C34+C36+C38)/5</f>
        <v>0</v>
      </c>
      <c r="D40" s="13">
        <f>(D30+D32+D34+D36+D38)/10</f>
        <v>60</v>
      </c>
      <c r="E40" s="14">
        <f t="shared" si="5"/>
        <v>0</v>
      </c>
      <c r="F40" s="13">
        <f>(F30+F32+F34+F36+F38)/10</f>
        <v>240</v>
      </c>
      <c r="G40" s="14">
        <f>(1-'Price List- Main Sheet'!$G$85)*F40*C40</f>
        <v>0</v>
      </c>
      <c r="H40" s="295">
        <f>(H30+H32+H34+H36+H38)/5</f>
        <v>0</v>
      </c>
      <c r="I40" s="13">
        <f>(I30+I32+I34+I36+I38)/10</f>
        <v>72</v>
      </c>
      <c r="J40" s="14">
        <f t="shared" si="2"/>
        <v>0</v>
      </c>
      <c r="K40" s="295">
        <f>(K30+K32+K34+K36+K38)/5</f>
        <v>0</v>
      </c>
      <c r="L40" s="13">
        <f>(L30+L32+L34+L36+L38)/10</f>
        <v>36</v>
      </c>
      <c r="M40" s="14">
        <f t="shared" si="3"/>
        <v>0</v>
      </c>
    </row>
    <row r="41" spans="1:13" ht="12.75">
      <c r="A41" s="293" t="str">
        <f>"€ per "&amp;B41</f>
        <v>€ per Other UML Diagram main element</v>
      </c>
      <c r="B41" s="290" t="s">
        <v>497</v>
      </c>
      <c r="C41" s="295">
        <f>(C31+C33+C35+C37+C39)/5</f>
        <v>0</v>
      </c>
      <c r="D41" s="13">
        <f>(D31+D33+D35+D37+D39)/10</f>
        <v>588</v>
      </c>
      <c r="E41" s="14">
        <f t="shared" si="5"/>
        <v>0</v>
      </c>
      <c r="F41" s="13">
        <f>(F31+F33+F35+F37+F39)/10</f>
        <v>2352</v>
      </c>
      <c r="G41" s="14">
        <f>(1-'Price List- Main Sheet'!$G$85)*F41*C41</f>
        <v>0</v>
      </c>
      <c r="H41" s="295">
        <f>(H31+H33+H35+H37+H39)/5</f>
        <v>0</v>
      </c>
      <c r="I41" s="13">
        <f>(I31+I33+I35+I37+I39)/10</f>
        <v>705.6</v>
      </c>
      <c r="J41" s="14">
        <f t="shared" si="2"/>
        <v>0</v>
      </c>
      <c r="K41" s="295">
        <f>(K31+K33+K35+K37+K39)/5</f>
        <v>0</v>
      </c>
      <c r="L41" s="13">
        <f>(L31+L33+L35+L37+L39)/10</f>
        <v>352.8</v>
      </c>
      <c r="M41" s="14">
        <f t="shared" si="3"/>
        <v>0</v>
      </c>
    </row>
    <row r="42" spans="1:13" ht="12.75">
      <c r="A42" s="11" t="str">
        <f t="shared" si="4"/>
        <v>€ per WSDL definitions element</v>
      </c>
      <c r="B42" s="12" t="s">
        <v>429</v>
      </c>
      <c r="C42" s="294"/>
      <c r="D42" s="13">
        <v>60</v>
      </c>
      <c r="E42" s="14">
        <f t="shared" si="5"/>
        <v>0</v>
      </c>
      <c r="F42" s="13">
        <v>240</v>
      </c>
      <c r="G42" s="14">
        <f>(1-'Price List- Main Sheet'!$G$85)*F42*C42</f>
        <v>0</v>
      </c>
      <c r="H42" s="297"/>
      <c r="I42" s="13">
        <v>72</v>
      </c>
      <c r="J42" s="14">
        <f t="shared" si="2"/>
        <v>0</v>
      </c>
      <c r="K42" s="297"/>
      <c r="L42" s="13">
        <v>36</v>
      </c>
      <c r="M42" s="14">
        <f t="shared" si="3"/>
        <v>0</v>
      </c>
    </row>
    <row r="43" spans="1:13" ht="12.75">
      <c r="A43" s="11" t="str">
        <f t="shared" si="4"/>
        <v>€ per HTML input field of type input</v>
      </c>
      <c r="B43" s="15" t="s">
        <v>430</v>
      </c>
      <c r="C43" s="294"/>
      <c r="D43" s="13">
        <v>50</v>
      </c>
      <c r="E43" s="14">
        <f t="shared" si="5"/>
        <v>0</v>
      </c>
      <c r="F43" s="13">
        <v>200</v>
      </c>
      <c r="G43" s="14">
        <f>(1-'Price List- Main Sheet'!$G$85)*F43*C43</f>
        <v>0</v>
      </c>
      <c r="H43" s="297"/>
      <c r="I43" s="13">
        <v>60</v>
      </c>
      <c r="J43" s="14">
        <f t="shared" si="2"/>
        <v>0</v>
      </c>
      <c r="K43" s="297"/>
      <c r="L43" s="13">
        <v>30</v>
      </c>
      <c r="M43" s="14">
        <f t="shared" si="3"/>
        <v>0</v>
      </c>
    </row>
    <row r="44" spans="1:13" ht="12.75">
      <c r="A44" s="11" t="str">
        <f t="shared" si="4"/>
        <v>€ per Message</v>
      </c>
      <c r="B44" s="15" t="s">
        <v>286</v>
      </c>
      <c r="C44" s="294"/>
      <c r="D44" s="13">
        <v>60</v>
      </c>
      <c r="E44" s="14">
        <f t="shared" si="5"/>
        <v>0</v>
      </c>
      <c r="F44" s="13">
        <v>240</v>
      </c>
      <c r="G44" s="14">
        <f>(1-'Price List- Main Sheet'!$G$85)*F44*C44</f>
        <v>0</v>
      </c>
      <c r="H44" s="297"/>
      <c r="I44" s="13">
        <v>72</v>
      </c>
      <c r="J44" s="14">
        <f t="shared" si="2"/>
        <v>0</v>
      </c>
      <c r="K44" s="297"/>
      <c r="L44" s="13">
        <v>36</v>
      </c>
      <c r="M44" s="14">
        <f t="shared" si="3"/>
        <v>0</v>
      </c>
    </row>
    <row r="45" spans="1:13" ht="12.75">
      <c r="A45" s="11" t="str">
        <f t="shared" si="4"/>
        <v>€ per Message data element</v>
      </c>
      <c r="B45" s="12" t="s">
        <v>431</v>
      </c>
      <c r="C45" s="294"/>
      <c r="D45" s="13">
        <v>890</v>
      </c>
      <c r="E45" s="14">
        <f t="shared" si="5"/>
        <v>0</v>
      </c>
      <c r="F45" s="13">
        <v>3560</v>
      </c>
      <c r="G45" s="14">
        <f>(1-'Price List- Main Sheet'!$G$85)*F45*C45</f>
        <v>0</v>
      </c>
      <c r="H45" s="297"/>
      <c r="I45" s="13">
        <v>1068</v>
      </c>
      <c r="J45" s="14">
        <f t="shared" si="2"/>
        <v>0</v>
      </c>
      <c r="K45" s="297"/>
      <c r="L45" s="13">
        <v>534</v>
      </c>
      <c r="M45" s="14">
        <f t="shared" si="3"/>
        <v>0</v>
      </c>
    </row>
    <row r="46" spans="1:13" ht="12.75">
      <c r="A46" s="11" t="str">
        <f t="shared" si="4"/>
        <v>€ per Business Rule</v>
      </c>
      <c r="B46" s="50" t="s">
        <v>432</v>
      </c>
      <c r="C46" s="294"/>
      <c r="D46" s="13">
        <v>270</v>
      </c>
      <c r="E46" s="52">
        <f t="shared" si="5"/>
        <v>0</v>
      </c>
      <c r="F46" s="13">
        <v>1080</v>
      </c>
      <c r="G46" s="52">
        <f>(1-'Price List- Main Sheet'!$G$85)*F46*C46</f>
        <v>0</v>
      </c>
      <c r="H46" s="297"/>
      <c r="I46" s="13">
        <v>324</v>
      </c>
      <c r="J46" s="52">
        <f t="shared" si="2"/>
        <v>0</v>
      </c>
      <c r="K46" s="297"/>
      <c r="L46" s="13">
        <v>162</v>
      </c>
      <c r="M46" s="52">
        <f t="shared" si="3"/>
        <v>0</v>
      </c>
    </row>
    <row r="47" spans="1:13" ht="12.75">
      <c r="A47" s="11" t="str">
        <f t="shared" si="4"/>
        <v>€ per Code list</v>
      </c>
      <c r="B47" s="50" t="s">
        <v>241</v>
      </c>
      <c r="C47" s="294"/>
      <c r="D47" s="13">
        <v>145</v>
      </c>
      <c r="E47" s="52">
        <f aca="true" t="shared" si="6" ref="E47:E52">C47*D47</f>
        <v>0</v>
      </c>
      <c r="F47" s="13">
        <v>580</v>
      </c>
      <c r="G47" s="52">
        <f>(1-'Price List- Main Sheet'!$G$85)*F47*C47</f>
        <v>0</v>
      </c>
      <c r="H47" s="297"/>
      <c r="I47" s="13">
        <v>174</v>
      </c>
      <c r="J47" s="52">
        <f aca="true" t="shared" si="7" ref="J47:J52">H47*I47</f>
        <v>0</v>
      </c>
      <c r="K47" s="297"/>
      <c r="L47" s="13">
        <v>87</v>
      </c>
      <c r="M47" s="52">
        <f aca="true" t="shared" si="8" ref="M47:M52">K47*L47</f>
        <v>0</v>
      </c>
    </row>
    <row r="48" spans="1:13" ht="12.75">
      <c r="A48" s="11" t="str">
        <f t="shared" si="4"/>
        <v>€ per Data model query</v>
      </c>
      <c r="B48" s="57" t="s">
        <v>467</v>
      </c>
      <c r="C48" s="294"/>
      <c r="D48" s="13">
        <v>100</v>
      </c>
      <c r="E48" s="52">
        <f t="shared" si="6"/>
        <v>0</v>
      </c>
      <c r="F48" s="13">
        <v>400</v>
      </c>
      <c r="G48" s="52">
        <f>(1-'Price List- Main Sheet'!$G$85)*F48*C48</f>
        <v>0</v>
      </c>
      <c r="H48" s="297"/>
      <c r="I48" s="13">
        <v>120</v>
      </c>
      <c r="J48" s="52">
        <f t="shared" si="7"/>
        <v>0</v>
      </c>
      <c r="K48" s="297"/>
      <c r="L48" s="13">
        <v>60</v>
      </c>
      <c r="M48" s="52">
        <f t="shared" si="8"/>
        <v>0</v>
      </c>
    </row>
    <row r="49" spans="1:13" ht="12.75">
      <c r="A49" s="11" t="str">
        <f t="shared" si="4"/>
        <v>€ per Process Flow Diagram</v>
      </c>
      <c r="B49" s="50" t="s">
        <v>434</v>
      </c>
      <c r="C49" s="294"/>
      <c r="D49" s="13">
        <v>150</v>
      </c>
      <c r="E49" s="52">
        <f t="shared" si="6"/>
        <v>0</v>
      </c>
      <c r="F49" s="13">
        <v>600</v>
      </c>
      <c r="G49" s="52">
        <f>(1-'Price List- Main Sheet'!$G$85)*F49*C49</f>
        <v>0</v>
      </c>
      <c r="H49" s="297"/>
      <c r="I49" s="13">
        <v>180</v>
      </c>
      <c r="J49" s="52">
        <f t="shared" si="7"/>
        <v>0</v>
      </c>
      <c r="K49" s="297"/>
      <c r="L49" s="13">
        <v>90</v>
      </c>
      <c r="M49" s="52">
        <f t="shared" si="8"/>
        <v>0</v>
      </c>
    </row>
    <row r="50" spans="1:13" ht="12.75">
      <c r="A50" s="11" t="str">
        <f t="shared" si="4"/>
        <v>€ per Process Flow Diagram event</v>
      </c>
      <c r="B50" s="50" t="s">
        <v>435</v>
      </c>
      <c r="C50" s="294"/>
      <c r="D50" s="13">
        <v>1500</v>
      </c>
      <c r="E50" s="52">
        <f t="shared" si="6"/>
        <v>0</v>
      </c>
      <c r="F50" s="13">
        <v>6000</v>
      </c>
      <c r="G50" s="52">
        <f>(1-'Price List- Main Sheet'!$G$85)*F50*C50</f>
        <v>0</v>
      </c>
      <c r="H50" s="297"/>
      <c r="I50" s="13">
        <v>1800</v>
      </c>
      <c r="J50" s="52">
        <f t="shared" si="7"/>
        <v>0</v>
      </c>
      <c r="K50" s="297"/>
      <c r="L50" s="13">
        <v>900</v>
      </c>
      <c r="M50" s="52">
        <f t="shared" si="8"/>
        <v>0</v>
      </c>
    </row>
    <row r="51" spans="1:13" ht="12.75">
      <c r="A51" s="11" t="str">
        <f t="shared" si="4"/>
        <v>€ per Process Flow Diagram process</v>
      </c>
      <c r="B51" s="50" t="s">
        <v>436</v>
      </c>
      <c r="C51" s="294"/>
      <c r="D51" s="13">
        <v>2250</v>
      </c>
      <c r="E51" s="52">
        <f t="shared" si="6"/>
        <v>0</v>
      </c>
      <c r="F51" s="13">
        <v>9000</v>
      </c>
      <c r="G51" s="52">
        <f>(1-'Price List- Main Sheet'!$G$85)*F51*C51</f>
        <v>0</v>
      </c>
      <c r="H51" s="297"/>
      <c r="I51" s="13">
        <v>2700</v>
      </c>
      <c r="J51" s="52">
        <f t="shared" si="7"/>
        <v>0</v>
      </c>
      <c r="K51" s="297"/>
      <c r="L51" s="13">
        <v>1350</v>
      </c>
      <c r="M51" s="52">
        <f t="shared" si="8"/>
        <v>0</v>
      </c>
    </row>
    <row r="52" spans="1:13" ht="12.75">
      <c r="A52" s="11" t="str">
        <f t="shared" si="4"/>
        <v>€ per Process Flow Diagram actor</v>
      </c>
      <c r="B52" s="50" t="s">
        <v>437</v>
      </c>
      <c r="C52" s="294"/>
      <c r="D52" s="13">
        <v>750</v>
      </c>
      <c r="E52" s="52">
        <f t="shared" si="6"/>
        <v>0</v>
      </c>
      <c r="F52" s="13">
        <v>3000</v>
      </c>
      <c r="G52" s="52">
        <f>(1-'Price List- Main Sheet'!$G$85)*F52*C52</f>
        <v>0</v>
      </c>
      <c r="H52" s="297"/>
      <c r="I52" s="13">
        <v>900</v>
      </c>
      <c r="J52" s="52">
        <f t="shared" si="7"/>
        <v>0</v>
      </c>
      <c r="K52" s="297"/>
      <c r="L52" s="13">
        <v>450</v>
      </c>
      <c r="M52" s="52">
        <f t="shared" si="8"/>
        <v>0</v>
      </c>
    </row>
    <row r="53" spans="1:13" ht="12.75">
      <c r="A53" s="11" t="str">
        <f t="shared" si="4"/>
        <v>€ per General Process Thread Diagram</v>
      </c>
      <c r="B53" s="50" t="s">
        <v>438</v>
      </c>
      <c r="C53" s="294"/>
      <c r="D53" s="47">
        <v>135</v>
      </c>
      <c r="E53" s="54">
        <f>C53*D53</f>
        <v>0</v>
      </c>
      <c r="F53" s="47">
        <v>540</v>
      </c>
      <c r="G53" s="54">
        <f>(1-'Price List- Main Sheet'!$G$85)*F53*C53</f>
        <v>0</v>
      </c>
      <c r="H53" s="297"/>
      <c r="I53" s="47">
        <v>162</v>
      </c>
      <c r="J53" s="54">
        <f>H53*I53</f>
        <v>0</v>
      </c>
      <c r="K53" s="297"/>
      <c r="L53" s="47">
        <v>81</v>
      </c>
      <c r="M53" s="54">
        <f>K53*L53</f>
        <v>0</v>
      </c>
    </row>
    <row r="54" spans="1:13" ht="12.75">
      <c r="A54" s="11" t="str">
        <f t="shared" si="4"/>
        <v>€ per General Process Thread Diagram actor</v>
      </c>
      <c r="B54" s="50" t="s">
        <v>439</v>
      </c>
      <c r="C54" s="294"/>
      <c r="D54" s="13">
        <v>675</v>
      </c>
      <c r="E54" s="52">
        <f>C54*D54</f>
        <v>0</v>
      </c>
      <c r="F54" s="13">
        <v>2700</v>
      </c>
      <c r="G54" s="52">
        <f>(1-'Price List- Main Sheet'!$G$85)*F54*C54</f>
        <v>0</v>
      </c>
      <c r="H54" s="297"/>
      <c r="I54" s="13">
        <v>810</v>
      </c>
      <c r="J54" s="52">
        <f>H54*I54</f>
        <v>0</v>
      </c>
      <c r="K54" s="297"/>
      <c r="L54" s="13">
        <v>405</v>
      </c>
      <c r="M54" s="52">
        <f>K54*L54</f>
        <v>0</v>
      </c>
    </row>
    <row r="55" spans="1:13" ht="13.5" thickBot="1">
      <c r="A55" s="27" t="str">
        <f t="shared" si="4"/>
        <v>€ per General Process Thread Diagram process group</v>
      </c>
      <c r="B55" s="51" t="s">
        <v>440</v>
      </c>
      <c r="C55" s="296"/>
      <c r="D55" s="16">
        <v>2025</v>
      </c>
      <c r="E55" s="17">
        <f>C55*D55</f>
        <v>0</v>
      </c>
      <c r="F55" s="16">
        <v>8100</v>
      </c>
      <c r="G55" s="17">
        <f>(1-'Price List- Main Sheet'!$G$85)*F55*C55</f>
        <v>0</v>
      </c>
      <c r="H55" s="298"/>
      <c r="I55" s="16">
        <v>2430</v>
      </c>
      <c r="J55" s="17">
        <f>H55*I55</f>
        <v>0</v>
      </c>
      <c r="K55" s="298"/>
      <c r="L55" s="16">
        <v>1215</v>
      </c>
      <c r="M55" s="17">
        <f>K55*L55</f>
        <v>0</v>
      </c>
    </row>
    <row r="56" ht="13.5" thickTop="1">
      <c r="H56" s="299"/>
    </row>
    <row r="57" ht="12.75">
      <c r="G57" s="317"/>
    </row>
    <row r="58" spans="3:13" ht="12.75">
      <c r="C58" s="58"/>
      <c r="E58" s="59"/>
      <c r="G58" s="318"/>
      <c r="J58" s="59"/>
      <c r="M58" s="59"/>
    </row>
    <row r="59" ht="12.75">
      <c r="G59" s="318"/>
    </row>
  </sheetData>
  <sheetProtection password="CB9C" sheet="1"/>
  <mergeCells count="7">
    <mergeCell ref="A4:A5"/>
    <mergeCell ref="C4:E4"/>
    <mergeCell ref="B4:B5"/>
    <mergeCell ref="B3:M3"/>
    <mergeCell ref="F4:G4"/>
    <mergeCell ref="H4:J4"/>
    <mergeCell ref="K4:M4"/>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46"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7" sqref="A7"/>
    </sheetView>
  </sheetViews>
  <sheetFormatPr defaultColWidth="9.140625" defaultRowHeight="12.75"/>
  <cols>
    <col min="1" max="1" width="39.28125" style="18" customWidth="1"/>
    <col min="2" max="2" width="37.421875" style="18" customWidth="1"/>
    <col min="3" max="11" width="12.7109375" style="18" customWidth="1"/>
    <col min="12" max="16384" width="9.140625" style="18" customWidth="1"/>
  </cols>
  <sheetData>
    <row r="1" spans="1:11" ht="12" customHeight="1" thickBot="1" thickTop="1">
      <c r="A1" s="501" t="s">
        <v>337</v>
      </c>
      <c r="B1" s="501"/>
      <c r="C1" s="501"/>
      <c r="D1" s="501"/>
      <c r="E1" s="501"/>
      <c r="F1" s="501"/>
      <c r="G1" s="501"/>
      <c r="H1" s="501"/>
      <c r="I1" s="501"/>
      <c r="J1" s="501"/>
      <c r="K1" s="501"/>
    </row>
    <row r="2" spans="1:11" ht="14.25" thickBot="1" thickTop="1">
      <c r="A2" s="501" t="s">
        <v>341</v>
      </c>
      <c r="B2" s="501"/>
      <c r="C2" s="501"/>
      <c r="D2" s="501"/>
      <c r="E2" s="501"/>
      <c r="F2" s="501"/>
      <c r="G2" s="501"/>
      <c r="H2" s="501"/>
      <c r="I2" s="501"/>
      <c r="J2" s="501"/>
      <c r="K2" s="501"/>
    </row>
    <row r="3" spans="1:11" ht="14.25" customHeight="1" thickBot="1" thickTop="1">
      <c r="A3" s="19" t="s">
        <v>0</v>
      </c>
      <c r="B3" s="502" t="s">
        <v>29</v>
      </c>
      <c r="C3" s="502"/>
      <c r="D3" s="502"/>
      <c r="E3" s="502"/>
      <c r="F3" s="502"/>
      <c r="G3" s="502"/>
      <c r="H3" s="502"/>
      <c r="I3" s="502"/>
      <c r="J3" s="502"/>
      <c r="K3" s="502"/>
    </row>
    <row r="4" spans="1:11" ht="13.5" customHeight="1" thickTop="1">
      <c r="A4" s="506" t="s">
        <v>1</v>
      </c>
      <c r="B4" s="508" t="s">
        <v>27</v>
      </c>
      <c r="C4" s="493" t="s">
        <v>405</v>
      </c>
      <c r="D4" s="494"/>
      <c r="E4" s="495"/>
      <c r="F4" s="503" t="s">
        <v>411</v>
      </c>
      <c r="G4" s="504"/>
      <c r="H4" s="505"/>
      <c r="I4" s="503" t="s">
        <v>406</v>
      </c>
      <c r="J4" s="504"/>
      <c r="K4" s="505"/>
    </row>
    <row r="5" spans="1:11" ht="33.75">
      <c r="A5" s="507"/>
      <c r="B5" s="492"/>
      <c r="C5" s="8" t="s">
        <v>94</v>
      </c>
      <c r="D5" s="9" t="s">
        <v>240</v>
      </c>
      <c r="E5" s="10" t="s">
        <v>226</v>
      </c>
      <c r="F5" s="20" t="s">
        <v>94</v>
      </c>
      <c r="G5" s="21" t="s">
        <v>240</v>
      </c>
      <c r="H5" s="22" t="s">
        <v>226</v>
      </c>
      <c r="I5" s="20" t="s">
        <v>94</v>
      </c>
      <c r="J5" s="21" t="s">
        <v>240</v>
      </c>
      <c r="K5" s="22" t="s">
        <v>226</v>
      </c>
    </row>
    <row r="6" spans="1:11" ht="12.75">
      <c r="A6" s="11" t="s">
        <v>445</v>
      </c>
      <c r="B6" s="53" t="s">
        <v>444</v>
      </c>
      <c r="C6" s="294"/>
      <c r="D6" s="13">
        <v>10</v>
      </c>
      <c r="E6" s="14">
        <f>C6*D6</f>
        <v>0</v>
      </c>
      <c r="F6" s="24"/>
      <c r="G6" s="25"/>
      <c r="H6" s="26"/>
      <c r="I6" s="24"/>
      <c r="J6" s="25"/>
      <c r="K6" s="26"/>
    </row>
    <row r="7" spans="1:11" ht="12.75">
      <c r="A7" s="11" t="s">
        <v>409</v>
      </c>
      <c r="B7" s="23" t="s">
        <v>410</v>
      </c>
      <c r="C7" s="294"/>
      <c r="D7" s="13">
        <v>2500</v>
      </c>
      <c r="E7" s="14">
        <f>C7*D7</f>
        <v>0</v>
      </c>
      <c r="F7" s="294"/>
      <c r="G7" s="13">
        <v>2000</v>
      </c>
      <c r="H7" s="14">
        <f>F7*G7</f>
        <v>0</v>
      </c>
      <c r="I7" s="24"/>
      <c r="J7" s="25"/>
      <c r="K7" s="26"/>
    </row>
    <row r="8" spans="1:11" ht="12.75">
      <c r="A8" s="11" t="s">
        <v>415</v>
      </c>
      <c r="B8" s="53" t="s">
        <v>433</v>
      </c>
      <c r="C8" s="294"/>
      <c r="D8" s="13">
        <v>200</v>
      </c>
      <c r="E8" s="48">
        <f>C8*D8</f>
        <v>0</v>
      </c>
      <c r="F8" s="294"/>
      <c r="G8" s="13">
        <v>100</v>
      </c>
      <c r="H8" s="48">
        <f>F8*G8</f>
        <v>0</v>
      </c>
      <c r="I8" s="24"/>
      <c r="J8" s="25"/>
      <c r="K8" s="49"/>
    </row>
    <row r="9" spans="1:11" ht="12.75">
      <c r="A9" s="43" t="s">
        <v>242</v>
      </c>
      <c r="B9" s="44" t="s">
        <v>244</v>
      </c>
      <c r="C9" s="45"/>
      <c r="D9" s="46"/>
      <c r="E9" s="26"/>
      <c r="F9" s="45"/>
      <c r="G9" s="46"/>
      <c r="H9" s="26"/>
      <c r="I9" s="307"/>
      <c r="J9" s="47">
        <v>15000</v>
      </c>
      <c r="K9" s="14">
        <f>I9*J9</f>
        <v>0</v>
      </c>
    </row>
    <row r="10" spans="1:11" ht="13.5" thickBot="1">
      <c r="A10" s="27" t="s">
        <v>243</v>
      </c>
      <c r="B10" s="28" t="s">
        <v>245</v>
      </c>
      <c r="C10" s="40"/>
      <c r="D10" s="41"/>
      <c r="E10" s="42"/>
      <c r="F10" s="40"/>
      <c r="G10" s="41"/>
      <c r="H10" s="42"/>
      <c r="I10" s="296"/>
      <c r="J10" s="16">
        <v>3000</v>
      </c>
      <c r="K10" s="29">
        <f>I10*J10</f>
        <v>0</v>
      </c>
    </row>
    <row r="11" spans="3:8" ht="13.5" thickTop="1">
      <c r="C11" s="1"/>
      <c r="D11" s="1"/>
      <c r="E11" s="1"/>
      <c r="F11" s="1"/>
      <c r="G11" s="1"/>
      <c r="H11" s="1"/>
    </row>
  </sheetData>
  <sheetProtection password="CB9C" sheet="1"/>
  <mergeCells count="8">
    <mergeCell ref="A1:K1"/>
    <mergeCell ref="A2:K2"/>
    <mergeCell ref="B3:K3"/>
    <mergeCell ref="I4:K4"/>
    <mergeCell ref="A4:A5"/>
    <mergeCell ref="B4:B5"/>
    <mergeCell ref="C4:E4"/>
    <mergeCell ref="F4:H4"/>
  </mergeCells>
  <printOptions/>
  <pageMargins left="0.75" right="0.75" top="1" bottom="1" header="0.5" footer="0.5"/>
  <pageSetup fitToHeight="1" fitToWidth="1" horizontalDpi="600" verticalDpi="600" orientation="landscape" paperSize="9" scale="69"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J3" sqref="J3"/>
    </sheetView>
  </sheetViews>
  <sheetFormatPr defaultColWidth="9.140625" defaultRowHeight="12.75"/>
  <cols>
    <col min="1" max="2" width="9.140625" style="1" customWidth="1"/>
    <col min="3" max="3" width="11.00390625" style="1" customWidth="1"/>
    <col min="4" max="4" width="10.7109375" style="1" customWidth="1"/>
    <col min="5" max="5" width="9.140625" style="1" customWidth="1"/>
    <col min="6" max="6" width="9.7109375" style="1" customWidth="1"/>
    <col min="7" max="7" width="9.140625" style="1" customWidth="1"/>
    <col min="8" max="8" width="9.7109375" style="1" customWidth="1"/>
    <col min="9" max="9" width="9.140625" style="1" customWidth="1"/>
    <col min="10" max="10" width="9.7109375" style="1" customWidth="1"/>
    <col min="11" max="11" width="9.140625" style="1" customWidth="1"/>
    <col min="12" max="12" width="9.7109375" style="1" customWidth="1"/>
    <col min="13" max="13" width="9.140625" style="1" customWidth="1"/>
    <col min="14" max="14" width="9.7109375" style="1" customWidth="1"/>
    <col min="15" max="15" width="9.140625" style="1" customWidth="1"/>
    <col min="16" max="16" width="9.7109375" style="1" customWidth="1"/>
    <col min="17" max="17" width="9.140625" style="1" customWidth="1"/>
    <col min="18" max="18" width="9.7109375" style="1" customWidth="1"/>
    <col min="19" max="16384" width="9.140625" style="1" customWidth="1"/>
  </cols>
  <sheetData>
    <row r="1" spans="1:18" ht="39" thickTop="1">
      <c r="A1" s="30"/>
      <c r="B1" s="31" t="s">
        <v>364</v>
      </c>
      <c r="C1" s="31" t="s">
        <v>498</v>
      </c>
      <c r="D1" s="31" t="s">
        <v>365</v>
      </c>
      <c r="E1" s="512" t="s">
        <v>155</v>
      </c>
      <c r="F1" s="512"/>
      <c r="G1" s="512" t="s">
        <v>347</v>
      </c>
      <c r="H1" s="512"/>
      <c r="I1" s="512" t="s">
        <v>223</v>
      </c>
      <c r="J1" s="512"/>
      <c r="K1" s="512" t="s">
        <v>157</v>
      </c>
      <c r="L1" s="512"/>
      <c r="M1" s="512" t="s">
        <v>156</v>
      </c>
      <c r="N1" s="512"/>
      <c r="O1" s="512" t="s">
        <v>220</v>
      </c>
      <c r="P1" s="512"/>
      <c r="Q1" s="512" t="s">
        <v>366</v>
      </c>
      <c r="R1" s="513"/>
    </row>
    <row r="2" spans="1:18" ht="12.75">
      <c r="A2" s="32"/>
      <c r="B2" s="33"/>
      <c r="C2" s="33"/>
      <c r="D2" s="33"/>
      <c r="E2" s="34" t="s">
        <v>367</v>
      </c>
      <c r="F2" s="34" t="s">
        <v>368</v>
      </c>
      <c r="G2" s="35" t="str">
        <f>+$E2</f>
        <v>Weight %</v>
      </c>
      <c r="H2" s="35" t="str">
        <f>+$F2</f>
        <v>€/man.day</v>
      </c>
      <c r="I2" s="35" t="str">
        <f>+$E2</f>
        <v>Weight %</v>
      </c>
      <c r="J2" s="35" t="str">
        <f>+$F2</f>
        <v>€/man.day</v>
      </c>
      <c r="K2" s="35" t="str">
        <f>+$E2</f>
        <v>Weight %</v>
      </c>
      <c r="L2" s="35" t="str">
        <f>+$F2</f>
        <v>€/man.day</v>
      </c>
      <c r="M2" s="35" t="str">
        <f>+$E2</f>
        <v>Weight %</v>
      </c>
      <c r="N2" s="35" t="str">
        <f>+$F2</f>
        <v>€/man.day</v>
      </c>
      <c r="O2" s="35" t="str">
        <f>+$E2</f>
        <v>Weight %</v>
      </c>
      <c r="P2" s="35" t="str">
        <f>+$F2</f>
        <v>€/man.day</v>
      </c>
      <c r="Q2" s="35" t="str">
        <f>+$E2</f>
        <v>Weight %</v>
      </c>
      <c r="R2" s="36" t="str">
        <f>+$F2</f>
        <v>€/man.day</v>
      </c>
    </row>
    <row r="3" spans="1:18" ht="12.75">
      <c r="A3" s="37" t="s">
        <v>369</v>
      </c>
      <c r="B3" s="38"/>
      <c r="C3" s="38"/>
      <c r="D3" s="312"/>
      <c r="E3" s="319"/>
      <c r="F3" s="301">
        <f aca="true" t="shared" si="0" ref="F3:F37">+E3*$D3</f>
        <v>0</v>
      </c>
      <c r="G3" s="319"/>
      <c r="H3" s="301">
        <f aca="true" t="shared" si="1" ref="H3:H37">+G3*$D3</f>
        <v>0</v>
      </c>
      <c r="I3" s="319"/>
      <c r="J3" s="301">
        <f aca="true" t="shared" si="2" ref="J3:J37">+I3*$D3</f>
        <v>0</v>
      </c>
      <c r="K3" s="319"/>
      <c r="L3" s="301">
        <f aca="true" t="shared" si="3" ref="L3:L37">+K3*$D3</f>
        <v>0</v>
      </c>
      <c r="M3" s="319"/>
      <c r="N3" s="301">
        <f aca="true" t="shared" si="4" ref="N3:N37">+M3*$D3</f>
        <v>0</v>
      </c>
      <c r="O3" s="319"/>
      <c r="P3" s="301">
        <f aca="true" t="shared" si="5" ref="P3:P37">+O3*$D3</f>
        <v>0</v>
      </c>
      <c r="Q3" s="319"/>
      <c r="R3" s="303">
        <f aca="true" t="shared" si="6" ref="R3:R37">+Q3*$D3</f>
        <v>0</v>
      </c>
    </row>
    <row r="4" spans="1:18" ht="12.75">
      <c r="A4" s="37" t="s">
        <v>370</v>
      </c>
      <c r="B4" s="38"/>
      <c r="C4" s="38"/>
      <c r="D4" s="312"/>
      <c r="E4" s="319"/>
      <c r="F4" s="301">
        <f t="shared" si="0"/>
        <v>0</v>
      </c>
      <c r="G4" s="319"/>
      <c r="H4" s="301">
        <f t="shared" si="1"/>
        <v>0</v>
      </c>
      <c r="I4" s="319"/>
      <c r="J4" s="301">
        <f t="shared" si="2"/>
        <v>0</v>
      </c>
      <c r="K4" s="319"/>
      <c r="L4" s="301">
        <f t="shared" si="3"/>
        <v>0</v>
      </c>
      <c r="M4" s="319"/>
      <c r="N4" s="301">
        <f t="shared" si="4"/>
        <v>0</v>
      </c>
      <c r="O4" s="319"/>
      <c r="P4" s="301">
        <f t="shared" si="5"/>
        <v>0</v>
      </c>
      <c r="Q4" s="319"/>
      <c r="R4" s="303">
        <f t="shared" si="6"/>
        <v>0</v>
      </c>
    </row>
    <row r="5" spans="1:18" ht="12.75">
      <c r="A5" s="37" t="s">
        <v>371</v>
      </c>
      <c r="B5" s="38"/>
      <c r="C5" s="38"/>
      <c r="D5" s="312"/>
      <c r="E5" s="319"/>
      <c r="F5" s="301">
        <f t="shared" si="0"/>
        <v>0</v>
      </c>
      <c r="G5" s="319"/>
      <c r="H5" s="301">
        <f t="shared" si="1"/>
        <v>0</v>
      </c>
      <c r="I5" s="319"/>
      <c r="J5" s="301">
        <f t="shared" si="2"/>
        <v>0</v>
      </c>
      <c r="K5" s="319"/>
      <c r="L5" s="301">
        <f t="shared" si="3"/>
        <v>0</v>
      </c>
      <c r="M5" s="319"/>
      <c r="N5" s="301">
        <f t="shared" si="4"/>
        <v>0</v>
      </c>
      <c r="O5" s="319"/>
      <c r="P5" s="301">
        <f t="shared" si="5"/>
        <v>0</v>
      </c>
      <c r="Q5" s="319"/>
      <c r="R5" s="303">
        <f t="shared" si="6"/>
        <v>0</v>
      </c>
    </row>
    <row r="6" spans="1:18" ht="12.75">
      <c r="A6" s="37" t="s">
        <v>372</v>
      </c>
      <c r="B6" s="38"/>
      <c r="C6" s="38"/>
      <c r="D6" s="312"/>
      <c r="E6" s="319"/>
      <c r="F6" s="301">
        <f t="shared" si="0"/>
        <v>0</v>
      </c>
      <c r="G6" s="319"/>
      <c r="H6" s="301">
        <f t="shared" si="1"/>
        <v>0</v>
      </c>
      <c r="I6" s="319"/>
      <c r="J6" s="301">
        <f t="shared" si="2"/>
        <v>0</v>
      </c>
      <c r="K6" s="319"/>
      <c r="L6" s="301">
        <f t="shared" si="3"/>
        <v>0</v>
      </c>
      <c r="M6" s="319"/>
      <c r="N6" s="301">
        <f t="shared" si="4"/>
        <v>0</v>
      </c>
      <c r="O6" s="319"/>
      <c r="P6" s="301">
        <f t="shared" si="5"/>
        <v>0</v>
      </c>
      <c r="Q6" s="319"/>
      <c r="R6" s="303">
        <f t="shared" si="6"/>
        <v>0</v>
      </c>
    </row>
    <row r="7" spans="1:18" ht="12.75">
      <c r="A7" s="37" t="s">
        <v>373</v>
      </c>
      <c r="B7" s="38"/>
      <c r="C7" s="38"/>
      <c r="D7" s="312"/>
      <c r="E7" s="319"/>
      <c r="F7" s="301">
        <f t="shared" si="0"/>
        <v>0</v>
      </c>
      <c r="G7" s="319"/>
      <c r="H7" s="301">
        <f t="shared" si="1"/>
        <v>0</v>
      </c>
      <c r="I7" s="319"/>
      <c r="J7" s="301">
        <f t="shared" si="2"/>
        <v>0</v>
      </c>
      <c r="K7" s="319"/>
      <c r="L7" s="301">
        <f t="shared" si="3"/>
        <v>0</v>
      </c>
      <c r="M7" s="319"/>
      <c r="N7" s="301">
        <f t="shared" si="4"/>
        <v>0</v>
      </c>
      <c r="O7" s="319"/>
      <c r="P7" s="301">
        <f t="shared" si="5"/>
        <v>0</v>
      </c>
      <c r="Q7" s="319"/>
      <c r="R7" s="303">
        <f t="shared" si="6"/>
        <v>0</v>
      </c>
    </row>
    <row r="8" spans="1:18" ht="12.75">
      <c r="A8" s="37" t="s">
        <v>374</v>
      </c>
      <c r="B8" s="38"/>
      <c r="C8" s="38"/>
      <c r="D8" s="312"/>
      <c r="E8" s="319"/>
      <c r="F8" s="301">
        <f t="shared" si="0"/>
        <v>0</v>
      </c>
      <c r="G8" s="319"/>
      <c r="H8" s="301">
        <f t="shared" si="1"/>
        <v>0</v>
      </c>
      <c r="I8" s="319"/>
      <c r="J8" s="301">
        <f t="shared" si="2"/>
        <v>0</v>
      </c>
      <c r="K8" s="319"/>
      <c r="L8" s="301">
        <f t="shared" si="3"/>
        <v>0</v>
      </c>
      <c r="M8" s="319"/>
      <c r="N8" s="301">
        <f t="shared" si="4"/>
        <v>0</v>
      </c>
      <c r="O8" s="319"/>
      <c r="P8" s="301">
        <f t="shared" si="5"/>
        <v>0</v>
      </c>
      <c r="Q8" s="319"/>
      <c r="R8" s="303">
        <f t="shared" si="6"/>
        <v>0</v>
      </c>
    </row>
    <row r="9" spans="1:18" ht="12.75">
      <c r="A9" s="37" t="s">
        <v>375</v>
      </c>
      <c r="B9" s="38"/>
      <c r="C9" s="38"/>
      <c r="D9" s="312"/>
      <c r="E9" s="319"/>
      <c r="F9" s="301">
        <f t="shared" si="0"/>
        <v>0</v>
      </c>
      <c r="G9" s="319"/>
      <c r="H9" s="301">
        <f t="shared" si="1"/>
        <v>0</v>
      </c>
      <c r="I9" s="319"/>
      <c r="J9" s="301">
        <f t="shared" si="2"/>
        <v>0</v>
      </c>
      <c r="K9" s="319"/>
      <c r="L9" s="301">
        <f t="shared" si="3"/>
        <v>0</v>
      </c>
      <c r="M9" s="319"/>
      <c r="N9" s="301">
        <f t="shared" si="4"/>
        <v>0</v>
      </c>
      <c r="O9" s="319"/>
      <c r="P9" s="301">
        <f t="shared" si="5"/>
        <v>0</v>
      </c>
      <c r="Q9" s="319"/>
      <c r="R9" s="303">
        <f t="shared" si="6"/>
        <v>0</v>
      </c>
    </row>
    <row r="10" spans="1:18" ht="12.75">
      <c r="A10" s="37" t="s">
        <v>376</v>
      </c>
      <c r="B10" s="38"/>
      <c r="C10" s="38"/>
      <c r="D10" s="312"/>
      <c r="E10" s="319"/>
      <c r="F10" s="301">
        <f t="shared" si="0"/>
        <v>0</v>
      </c>
      <c r="G10" s="319"/>
      <c r="H10" s="301">
        <f t="shared" si="1"/>
        <v>0</v>
      </c>
      <c r="I10" s="319"/>
      <c r="J10" s="301">
        <f t="shared" si="2"/>
        <v>0</v>
      </c>
      <c r="K10" s="319"/>
      <c r="L10" s="301">
        <f t="shared" si="3"/>
        <v>0</v>
      </c>
      <c r="M10" s="319"/>
      <c r="N10" s="301">
        <f t="shared" si="4"/>
        <v>0</v>
      </c>
      <c r="O10" s="319"/>
      <c r="P10" s="301">
        <f t="shared" si="5"/>
        <v>0</v>
      </c>
      <c r="Q10" s="319"/>
      <c r="R10" s="303">
        <f t="shared" si="6"/>
        <v>0</v>
      </c>
    </row>
    <row r="11" spans="1:18" ht="12.75">
      <c r="A11" s="37" t="s">
        <v>377</v>
      </c>
      <c r="B11" s="38"/>
      <c r="C11" s="38"/>
      <c r="D11" s="312"/>
      <c r="E11" s="319"/>
      <c r="F11" s="301">
        <f t="shared" si="0"/>
        <v>0</v>
      </c>
      <c r="G11" s="319"/>
      <c r="H11" s="301">
        <f t="shared" si="1"/>
        <v>0</v>
      </c>
      <c r="I11" s="319"/>
      <c r="J11" s="301">
        <f t="shared" si="2"/>
        <v>0</v>
      </c>
      <c r="K11" s="319"/>
      <c r="L11" s="301">
        <f t="shared" si="3"/>
        <v>0</v>
      </c>
      <c r="M11" s="319"/>
      <c r="N11" s="301">
        <f t="shared" si="4"/>
        <v>0</v>
      </c>
      <c r="O11" s="319"/>
      <c r="P11" s="301">
        <f t="shared" si="5"/>
        <v>0</v>
      </c>
      <c r="Q11" s="319"/>
      <c r="R11" s="303">
        <f t="shared" si="6"/>
        <v>0</v>
      </c>
    </row>
    <row r="12" spans="1:18" ht="12.75">
      <c r="A12" s="37" t="s">
        <v>378</v>
      </c>
      <c r="B12" s="38"/>
      <c r="C12" s="38"/>
      <c r="D12" s="312"/>
      <c r="E12" s="319"/>
      <c r="F12" s="301">
        <f t="shared" si="0"/>
        <v>0</v>
      </c>
      <c r="G12" s="319"/>
      <c r="H12" s="301">
        <f t="shared" si="1"/>
        <v>0</v>
      </c>
      <c r="I12" s="319"/>
      <c r="J12" s="301">
        <f t="shared" si="2"/>
        <v>0</v>
      </c>
      <c r="K12" s="319"/>
      <c r="L12" s="301">
        <f t="shared" si="3"/>
        <v>0</v>
      </c>
      <c r="M12" s="319"/>
      <c r="N12" s="301">
        <f t="shared" si="4"/>
        <v>0</v>
      </c>
      <c r="O12" s="319"/>
      <c r="P12" s="301">
        <f t="shared" si="5"/>
        <v>0</v>
      </c>
      <c r="Q12" s="319"/>
      <c r="R12" s="303">
        <f t="shared" si="6"/>
        <v>0</v>
      </c>
    </row>
    <row r="13" spans="1:18" ht="12.75">
      <c r="A13" s="37" t="s">
        <v>379</v>
      </c>
      <c r="B13" s="38"/>
      <c r="C13" s="38"/>
      <c r="D13" s="312"/>
      <c r="E13" s="319"/>
      <c r="F13" s="301">
        <f t="shared" si="0"/>
        <v>0</v>
      </c>
      <c r="G13" s="319"/>
      <c r="H13" s="301">
        <f t="shared" si="1"/>
        <v>0</v>
      </c>
      <c r="I13" s="319"/>
      <c r="J13" s="301">
        <f t="shared" si="2"/>
        <v>0</v>
      </c>
      <c r="K13" s="319"/>
      <c r="L13" s="301">
        <f t="shared" si="3"/>
        <v>0</v>
      </c>
      <c r="M13" s="319"/>
      <c r="N13" s="301">
        <f t="shared" si="4"/>
        <v>0</v>
      </c>
      <c r="O13" s="319"/>
      <c r="P13" s="301">
        <f t="shared" si="5"/>
        <v>0</v>
      </c>
      <c r="Q13" s="319"/>
      <c r="R13" s="303">
        <f t="shared" si="6"/>
        <v>0</v>
      </c>
    </row>
    <row r="14" spans="1:18" ht="12.75">
      <c r="A14" s="37" t="s">
        <v>380</v>
      </c>
      <c r="B14" s="38"/>
      <c r="C14" s="38"/>
      <c r="D14" s="312"/>
      <c r="E14" s="319"/>
      <c r="F14" s="301">
        <f t="shared" si="0"/>
        <v>0</v>
      </c>
      <c r="G14" s="319"/>
      <c r="H14" s="301">
        <f t="shared" si="1"/>
        <v>0</v>
      </c>
      <c r="I14" s="319"/>
      <c r="J14" s="301">
        <f t="shared" si="2"/>
        <v>0</v>
      </c>
      <c r="K14" s="319"/>
      <c r="L14" s="301">
        <f t="shared" si="3"/>
        <v>0</v>
      </c>
      <c r="M14" s="319"/>
      <c r="N14" s="301">
        <f t="shared" si="4"/>
        <v>0</v>
      </c>
      <c r="O14" s="319"/>
      <c r="P14" s="301">
        <f t="shared" si="5"/>
        <v>0</v>
      </c>
      <c r="Q14" s="319"/>
      <c r="R14" s="303">
        <f t="shared" si="6"/>
        <v>0</v>
      </c>
    </row>
    <row r="15" spans="1:18" ht="12.75">
      <c r="A15" s="37" t="s">
        <v>381</v>
      </c>
      <c r="B15" s="38"/>
      <c r="C15" s="38"/>
      <c r="D15" s="312"/>
      <c r="E15" s="319"/>
      <c r="F15" s="301">
        <f t="shared" si="0"/>
        <v>0</v>
      </c>
      <c r="G15" s="319"/>
      <c r="H15" s="301">
        <f t="shared" si="1"/>
        <v>0</v>
      </c>
      <c r="I15" s="319"/>
      <c r="J15" s="301">
        <f t="shared" si="2"/>
        <v>0</v>
      </c>
      <c r="K15" s="319"/>
      <c r="L15" s="301">
        <f t="shared" si="3"/>
        <v>0</v>
      </c>
      <c r="M15" s="319"/>
      <c r="N15" s="301">
        <f t="shared" si="4"/>
        <v>0</v>
      </c>
      <c r="O15" s="319"/>
      <c r="P15" s="301">
        <f t="shared" si="5"/>
        <v>0</v>
      </c>
      <c r="Q15" s="319"/>
      <c r="R15" s="303">
        <f t="shared" si="6"/>
        <v>0</v>
      </c>
    </row>
    <row r="16" spans="1:18" ht="12.75">
      <c r="A16" s="37" t="s">
        <v>382</v>
      </c>
      <c r="B16" s="38"/>
      <c r="C16" s="38"/>
      <c r="D16" s="312"/>
      <c r="E16" s="319"/>
      <c r="F16" s="301">
        <f t="shared" si="0"/>
        <v>0</v>
      </c>
      <c r="G16" s="319"/>
      <c r="H16" s="301">
        <f t="shared" si="1"/>
        <v>0</v>
      </c>
      <c r="I16" s="319"/>
      <c r="J16" s="301">
        <f t="shared" si="2"/>
        <v>0</v>
      </c>
      <c r="K16" s="319"/>
      <c r="L16" s="301">
        <f t="shared" si="3"/>
        <v>0</v>
      </c>
      <c r="M16" s="319"/>
      <c r="N16" s="301">
        <f t="shared" si="4"/>
        <v>0</v>
      </c>
      <c r="O16" s="319"/>
      <c r="P16" s="301">
        <f t="shared" si="5"/>
        <v>0</v>
      </c>
      <c r="Q16" s="319"/>
      <c r="R16" s="303">
        <f t="shared" si="6"/>
        <v>0</v>
      </c>
    </row>
    <row r="17" spans="1:18" ht="12.75">
      <c r="A17" s="37" t="s">
        <v>383</v>
      </c>
      <c r="B17" s="38"/>
      <c r="C17" s="38"/>
      <c r="D17" s="312"/>
      <c r="E17" s="319"/>
      <c r="F17" s="301">
        <f t="shared" si="0"/>
        <v>0</v>
      </c>
      <c r="G17" s="319"/>
      <c r="H17" s="301">
        <f t="shared" si="1"/>
        <v>0</v>
      </c>
      <c r="I17" s="319"/>
      <c r="J17" s="301">
        <f t="shared" si="2"/>
        <v>0</v>
      </c>
      <c r="K17" s="319"/>
      <c r="L17" s="301">
        <f t="shared" si="3"/>
        <v>0</v>
      </c>
      <c r="M17" s="319"/>
      <c r="N17" s="301">
        <f t="shared" si="4"/>
        <v>0</v>
      </c>
      <c r="O17" s="319"/>
      <c r="P17" s="301">
        <f t="shared" si="5"/>
        <v>0</v>
      </c>
      <c r="Q17" s="319"/>
      <c r="R17" s="303">
        <f t="shared" si="6"/>
        <v>0</v>
      </c>
    </row>
    <row r="18" spans="1:18" ht="12.75">
      <c r="A18" s="37" t="s">
        <v>384</v>
      </c>
      <c r="B18" s="38"/>
      <c r="C18" s="38"/>
      <c r="D18" s="312"/>
      <c r="E18" s="319"/>
      <c r="F18" s="301">
        <f t="shared" si="0"/>
        <v>0</v>
      </c>
      <c r="G18" s="319"/>
      <c r="H18" s="301">
        <f t="shared" si="1"/>
        <v>0</v>
      </c>
      <c r="I18" s="319"/>
      <c r="J18" s="301">
        <f t="shared" si="2"/>
        <v>0</v>
      </c>
      <c r="K18" s="319"/>
      <c r="L18" s="301">
        <f t="shared" si="3"/>
        <v>0</v>
      </c>
      <c r="M18" s="319"/>
      <c r="N18" s="301">
        <f t="shared" si="4"/>
        <v>0</v>
      </c>
      <c r="O18" s="319"/>
      <c r="P18" s="301">
        <f t="shared" si="5"/>
        <v>0</v>
      </c>
      <c r="Q18" s="319"/>
      <c r="R18" s="303">
        <f t="shared" si="6"/>
        <v>0</v>
      </c>
    </row>
    <row r="19" spans="1:18" ht="12.75">
      <c r="A19" s="37" t="s">
        <v>385</v>
      </c>
      <c r="B19" s="38"/>
      <c r="C19" s="38"/>
      <c r="D19" s="312"/>
      <c r="E19" s="319"/>
      <c r="F19" s="301">
        <f t="shared" si="0"/>
        <v>0</v>
      </c>
      <c r="G19" s="319"/>
      <c r="H19" s="301">
        <f t="shared" si="1"/>
        <v>0</v>
      </c>
      <c r="I19" s="319"/>
      <c r="J19" s="301">
        <f t="shared" si="2"/>
        <v>0</v>
      </c>
      <c r="K19" s="319"/>
      <c r="L19" s="301">
        <f t="shared" si="3"/>
        <v>0</v>
      </c>
      <c r="M19" s="319"/>
      <c r="N19" s="301">
        <f t="shared" si="4"/>
        <v>0</v>
      </c>
      <c r="O19" s="319"/>
      <c r="P19" s="301">
        <f t="shared" si="5"/>
        <v>0</v>
      </c>
      <c r="Q19" s="319"/>
      <c r="R19" s="303">
        <f t="shared" si="6"/>
        <v>0</v>
      </c>
    </row>
    <row r="20" spans="1:18" ht="12.75">
      <c r="A20" s="37" t="s">
        <v>386</v>
      </c>
      <c r="B20" s="38"/>
      <c r="C20" s="38"/>
      <c r="D20" s="312"/>
      <c r="E20" s="319"/>
      <c r="F20" s="301">
        <f t="shared" si="0"/>
        <v>0</v>
      </c>
      <c r="G20" s="319"/>
      <c r="H20" s="301">
        <f t="shared" si="1"/>
        <v>0</v>
      </c>
      <c r="I20" s="319"/>
      <c r="J20" s="301">
        <f t="shared" si="2"/>
        <v>0</v>
      </c>
      <c r="K20" s="319"/>
      <c r="L20" s="301">
        <f t="shared" si="3"/>
        <v>0</v>
      </c>
      <c r="M20" s="319"/>
      <c r="N20" s="301">
        <f t="shared" si="4"/>
        <v>0</v>
      </c>
      <c r="O20" s="319"/>
      <c r="P20" s="301">
        <f t="shared" si="5"/>
        <v>0</v>
      </c>
      <c r="Q20" s="319"/>
      <c r="R20" s="303">
        <f t="shared" si="6"/>
        <v>0</v>
      </c>
    </row>
    <row r="21" spans="1:18" ht="12.75">
      <c r="A21" s="37" t="s">
        <v>387</v>
      </c>
      <c r="B21" s="38"/>
      <c r="C21" s="38"/>
      <c r="D21" s="312"/>
      <c r="E21" s="319"/>
      <c r="F21" s="301">
        <f t="shared" si="0"/>
        <v>0</v>
      </c>
      <c r="G21" s="319"/>
      <c r="H21" s="301">
        <f t="shared" si="1"/>
        <v>0</v>
      </c>
      <c r="I21" s="319"/>
      <c r="J21" s="301">
        <f t="shared" si="2"/>
        <v>0</v>
      </c>
      <c r="K21" s="319"/>
      <c r="L21" s="301">
        <f t="shared" si="3"/>
        <v>0</v>
      </c>
      <c r="M21" s="319"/>
      <c r="N21" s="301">
        <f t="shared" si="4"/>
        <v>0</v>
      </c>
      <c r="O21" s="319"/>
      <c r="P21" s="301">
        <f t="shared" si="5"/>
        <v>0</v>
      </c>
      <c r="Q21" s="319"/>
      <c r="R21" s="303">
        <f t="shared" si="6"/>
        <v>0</v>
      </c>
    </row>
    <row r="22" spans="1:18" ht="12.75">
      <c r="A22" s="37" t="s">
        <v>388</v>
      </c>
      <c r="B22" s="38"/>
      <c r="C22" s="38"/>
      <c r="D22" s="312"/>
      <c r="E22" s="319"/>
      <c r="F22" s="301">
        <f t="shared" si="0"/>
        <v>0</v>
      </c>
      <c r="G22" s="319"/>
      <c r="H22" s="301">
        <f t="shared" si="1"/>
        <v>0</v>
      </c>
      <c r="I22" s="319"/>
      <c r="J22" s="301">
        <f t="shared" si="2"/>
        <v>0</v>
      </c>
      <c r="K22" s="319"/>
      <c r="L22" s="301">
        <f t="shared" si="3"/>
        <v>0</v>
      </c>
      <c r="M22" s="319"/>
      <c r="N22" s="301">
        <f t="shared" si="4"/>
        <v>0</v>
      </c>
      <c r="O22" s="319"/>
      <c r="P22" s="301">
        <f t="shared" si="5"/>
        <v>0</v>
      </c>
      <c r="Q22" s="319"/>
      <c r="R22" s="303">
        <f t="shared" si="6"/>
        <v>0</v>
      </c>
    </row>
    <row r="23" spans="1:18" ht="12.75">
      <c r="A23" s="37" t="s">
        <v>389</v>
      </c>
      <c r="B23" s="38"/>
      <c r="C23" s="38"/>
      <c r="D23" s="312"/>
      <c r="E23" s="319"/>
      <c r="F23" s="301">
        <f t="shared" si="0"/>
        <v>0</v>
      </c>
      <c r="G23" s="319"/>
      <c r="H23" s="301">
        <f t="shared" si="1"/>
        <v>0</v>
      </c>
      <c r="I23" s="319"/>
      <c r="J23" s="301">
        <f t="shared" si="2"/>
        <v>0</v>
      </c>
      <c r="K23" s="319"/>
      <c r="L23" s="301">
        <f t="shared" si="3"/>
        <v>0</v>
      </c>
      <c r="M23" s="319"/>
      <c r="N23" s="301">
        <f t="shared" si="4"/>
        <v>0</v>
      </c>
      <c r="O23" s="319"/>
      <c r="P23" s="301">
        <f t="shared" si="5"/>
        <v>0</v>
      </c>
      <c r="Q23" s="319"/>
      <c r="R23" s="303">
        <f t="shared" si="6"/>
        <v>0</v>
      </c>
    </row>
    <row r="24" spans="1:18" ht="12.75">
      <c r="A24" s="37" t="s">
        <v>390</v>
      </c>
      <c r="B24" s="38"/>
      <c r="C24" s="38"/>
      <c r="D24" s="312"/>
      <c r="E24" s="319"/>
      <c r="F24" s="301">
        <f t="shared" si="0"/>
        <v>0</v>
      </c>
      <c r="G24" s="319"/>
      <c r="H24" s="301">
        <f t="shared" si="1"/>
        <v>0</v>
      </c>
      <c r="I24" s="319"/>
      <c r="J24" s="301">
        <f t="shared" si="2"/>
        <v>0</v>
      </c>
      <c r="K24" s="319"/>
      <c r="L24" s="301">
        <f t="shared" si="3"/>
        <v>0</v>
      </c>
      <c r="M24" s="319"/>
      <c r="N24" s="301">
        <f t="shared" si="4"/>
        <v>0</v>
      </c>
      <c r="O24" s="319"/>
      <c r="P24" s="301">
        <f t="shared" si="5"/>
        <v>0</v>
      </c>
      <c r="Q24" s="319"/>
      <c r="R24" s="303">
        <f t="shared" si="6"/>
        <v>0</v>
      </c>
    </row>
    <row r="25" spans="1:18" ht="12.75">
      <c r="A25" s="37" t="s">
        <v>391</v>
      </c>
      <c r="B25" s="38"/>
      <c r="C25" s="38"/>
      <c r="D25" s="312"/>
      <c r="E25" s="319"/>
      <c r="F25" s="301">
        <f t="shared" si="0"/>
        <v>0</v>
      </c>
      <c r="G25" s="319"/>
      <c r="H25" s="301">
        <f t="shared" si="1"/>
        <v>0</v>
      </c>
      <c r="I25" s="319"/>
      <c r="J25" s="301">
        <f t="shared" si="2"/>
        <v>0</v>
      </c>
      <c r="K25" s="319"/>
      <c r="L25" s="301">
        <f t="shared" si="3"/>
        <v>0</v>
      </c>
      <c r="M25" s="319"/>
      <c r="N25" s="301">
        <f t="shared" si="4"/>
        <v>0</v>
      </c>
      <c r="O25" s="319"/>
      <c r="P25" s="301">
        <f t="shared" si="5"/>
        <v>0</v>
      </c>
      <c r="Q25" s="319"/>
      <c r="R25" s="303">
        <f t="shared" si="6"/>
        <v>0</v>
      </c>
    </row>
    <row r="26" spans="1:18" ht="12.75">
      <c r="A26" s="37" t="s">
        <v>392</v>
      </c>
      <c r="B26" s="38"/>
      <c r="C26" s="38"/>
      <c r="D26" s="312"/>
      <c r="E26" s="319"/>
      <c r="F26" s="301">
        <f t="shared" si="0"/>
        <v>0</v>
      </c>
      <c r="G26" s="319"/>
      <c r="H26" s="301">
        <f t="shared" si="1"/>
        <v>0</v>
      </c>
      <c r="I26" s="319"/>
      <c r="J26" s="301">
        <f t="shared" si="2"/>
        <v>0</v>
      </c>
      <c r="K26" s="319"/>
      <c r="L26" s="301">
        <f t="shared" si="3"/>
        <v>0</v>
      </c>
      <c r="M26" s="319"/>
      <c r="N26" s="301">
        <f t="shared" si="4"/>
        <v>0</v>
      </c>
      <c r="O26" s="319"/>
      <c r="P26" s="301">
        <f t="shared" si="5"/>
        <v>0</v>
      </c>
      <c r="Q26" s="319"/>
      <c r="R26" s="303">
        <f t="shared" si="6"/>
        <v>0</v>
      </c>
    </row>
    <row r="27" spans="1:18" ht="12.75">
      <c r="A27" s="37" t="s">
        <v>393</v>
      </c>
      <c r="B27" s="38"/>
      <c r="C27" s="38"/>
      <c r="D27" s="312"/>
      <c r="E27" s="319"/>
      <c r="F27" s="301">
        <f t="shared" si="0"/>
        <v>0</v>
      </c>
      <c r="G27" s="319"/>
      <c r="H27" s="301">
        <f t="shared" si="1"/>
        <v>0</v>
      </c>
      <c r="I27" s="319"/>
      <c r="J27" s="301">
        <f t="shared" si="2"/>
        <v>0</v>
      </c>
      <c r="K27" s="319"/>
      <c r="L27" s="301">
        <f t="shared" si="3"/>
        <v>0</v>
      </c>
      <c r="M27" s="319"/>
      <c r="N27" s="301">
        <f t="shared" si="4"/>
        <v>0</v>
      </c>
      <c r="O27" s="319"/>
      <c r="P27" s="301">
        <f t="shared" si="5"/>
        <v>0</v>
      </c>
      <c r="Q27" s="319"/>
      <c r="R27" s="303">
        <f t="shared" si="6"/>
        <v>0</v>
      </c>
    </row>
    <row r="28" spans="1:18" ht="12.75">
      <c r="A28" s="37" t="s">
        <v>394</v>
      </c>
      <c r="B28" s="38"/>
      <c r="C28" s="38"/>
      <c r="D28" s="312"/>
      <c r="E28" s="319"/>
      <c r="F28" s="301">
        <f t="shared" si="0"/>
        <v>0</v>
      </c>
      <c r="G28" s="319"/>
      <c r="H28" s="301">
        <f t="shared" si="1"/>
        <v>0</v>
      </c>
      <c r="I28" s="319"/>
      <c r="J28" s="301">
        <f t="shared" si="2"/>
        <v>0</v>
      </c>
      <c r="K28" s="319"/>
      <c r="L28" s="301">
        <f t="shared" si="3"/>
        <v>0</v>
      </c>
      <c r="M28" s="319"/>
      <c r="N28" s="301">
        <f t="shared" si="4"/>
        <v>0</v>
      </c>
      <c r="O28" s="319"/>
      <c r="P28" s="301">
        <f t="shared" si="5"/>
        <v>0</v>
      </c>
      <c r="Q28" s="319"/>
      <c r="R28" s="303">
        <f t="shared" si="6"/>
        <v>0</v>
      </c>
    </row>
    <row r="29" spans="1:18" ht="12.75">
      <c r="A29" s="37" t="s">
        <v>395</v>
      </c>
      <c r="B29" s="38"/>
      <c r="C29" s="38"/>
      <c r="D29" s="312"/>
      <c r="E29" s="319"/>
      <c r="F29" s="301">
        <f t="shared" si="0"/>
        <v>0</v>
      </c>
      <c r="G29" s="319"/>
      <c r="H29" s="301">
        <f t="shared" si="1"/>
        <v>0</v>
      </c>
      <c r="I29" s="319"/>
      <c r="J29" s="301">
        <f t="shared" si="2"/>
        <v>0</v>
      </c>
      <c r="K29" s="319"/>
      <c r="L29" s="301">
        <f t="shared" si="3"/>
        <v>0</v>
      </c>
      <c r="M29" s="319"/>
      <c r="N29" s="301">
        <f t="shared" si="4"/>
        <v>0</v>
      </c>
      <c r="O29" s="319"/>
      <c r="P29" s="301">
        <f t="shared" si="5"/>
        <v>0</v>
      </c>
      <c r="Q29" s="319"/>
      <c r="R29" s="303">
        <f t="shared" si="6"/>
        <v>0</v>
      </c>
    </row>
    <row r="30" spans="1:18" ht="12.75">
      <c r="A30" s="37" t="s">
        <v>395</v>
      </c>
      <c r="B30" s="38"/>
      <c r="C30" s="38"/>
      <c r="D30" s="312"/>
      <c r="E30" s="319"/>
      <c r="F30" s="301">
        <f t="shared" si="0"/>
        <v>0</v>
      </c>
      <c r="G30" s="319"/>
      <c r="H30" s="301">
        <f t="shared" si="1"/>
        <v>0</v>
      </c>
      <c r="I30" s="319"/>
      <c r="J30" s="301">
        <f t="shared" si="2"/>
        <v>0</v>
      </c>
      <c r="K30" s="319"/>
      <c r="L30" s="301">
        <f t="shared" si="3"/>
        <v>0</v>
      </c>
      <c r="M30" s="319"/>
      <c r="N30" s="301">
        <f t="shared" si="4"/>
        <v>0</v>
      </c>
      <c r="O30" s="319"/>
      <c r="P30" s="301">
        <f t="shared" si="5"/>
        <v>0</v>
      </c>
      <c r="Q30" s="319"/>
      <c r="R30" s="303">
        <f t="shared" si="6"/>
        <v>0</v>
      </c>
    </row>
    <row r="31" spans="1:18" ht="12.75">
      <c r="A31" s="37" t="s">
        <v>396</v>
      </c>
      <c r="B31" s="38"/>
      <c r="C31" s="38"/>
      <c r="D31" s="312"/>
      <c r="E31" s="319"/>
      <c r="F31" s="301">
        <f t="shared" si="0"/>
        <v>0</v>
      </c>
      <c r="G31" s="319"/>
      <c r="H31" s="301">
        <f t="shared" si="1"/>
        <v>0</v>
      </c>
      <c r="I31" s="319"/>
      <c r="J31" s="301">
        <f t="shared" si="2"/>
        <v>0</v>
      </c>
      <c r="K31" s="319"/>
      <c r="L31" s="301">
        <f t="shared" si="3"/>
        <v>0</v>
      </c>
      <c r="M31" s="319"/>
      <c r="N31" s="301">
        <f t="shared" si="4"/>
        <v>0</v>
      </c>
      <c r="O31" s="319"/>
      <c r="P31" s="301">
        <f t="shared" si="5"/>
        <v>0</v>
      </c>
      <c r="Q31" s="319"/>
      <c r="R31" s="303">
        <f t="shared" si="6"/>
        <v>0</v>
      </c>
    </row>
    <row r="32" spans="1:18" ht="12.75">
      <c r="A32" s="37" t="s">
        <v>397</v>
      </c>
      <c r="B32" s="38"/>
      <c r="C32" s="38"/>
      <c r="D32" s="312"/>
      <c r="E32" s="319"/>
      <c r="F32" s="301">
        <f t="shared" si="0"/>
        <v>0</v>
      </c>
      <c r="G32" s="319"/>
      <c r="H32" s="301">
        <f t="shared" si="1"/>
        <v>0</v>
      </c>
      <c r="I32" s="319"/>
      <c r="J32" s="301">
        <f t="shared" si="2"/>
        <v>0</v>
      </c>
      <c r="K32" s="319"/>
      <c r="L32" s="301">
        <f t="shared" si="3"/>
        <v>0</v>
      </c>
      <c r="M32" s="319"/>
      <c r="N32" s="301">
        <f t="shared" si="4"/>
        <v>0</v>
      </c>
      <c r="O32" s="319"/>
      <c r="P32" s="301">
        <f t="shared" si="5"/>
        <v>0</v>
      </c>
      <c r="Q32" s="319"/>
      <c r="R32" s="303">
        <f t="shared" si="6"/>
        <v>0</v>
      </c>
    </row>
    <row r="33" spans="1:18" ht="12.75">
      <c r="A33" s="37" t="s">
        <v>398</v>
      </c>
      <c r="B33" s="38"/>
      <c r="C33" s="38"/>
      <c r="D33" s="312"/>
      <c r="E33" s="319"/>
      <c r="F33" s="301">
        <f t="shared" si="0"/>
        <v>0</v>
      </c>
      <c r="G33" s="319"/>
      <c r="H33" s="301">
        <f t="shared" si="1"/>
        <v>0</v>
      </c>
      <c r="I33" s="319"/>
      <c r="J33" s="301">
        <f t="shared" si="2"/>
        <v>0</v>
      </c>
      <c r="K33" s="319"/>
      <c r="L33" s="301">
        <f t="shared" si="3"/>
        <v>0</v>
      </c>
      <c r="M33" s="319"/>
      <c r="N33" s="301">
        <f t="shared" si="4"/>
        <v>0</v>
      </c>
      <c r="O33" s="319"/>
      <c r="P33" s="301">
        <f t="shared" si="5"/>
        <v>0</v>
      </c>
      <c r="Q33" s="319"/>
      <c r="R33" s="303">
        <f t="shared" si="6"/>
        <v>0</v>
      </c>
    </row>
    <row r="34" spans="1:18" ht="12.75">
      <c r="A34" s="37" t="s">
        <v>399</v>
      </c>
      <c r="B34" s="38"/>
      <c r="C34" s="38"/>
      <c r="D34" s="312"/>
      <c r="E34" s="319"/>
      <c r="F34" s="301">
        <f t="shared" si="0"/>
        <v>0</v>
      </c>
      <c r="G34" s="319"/>
      <c r="H34" s="301">
        <f t="shared" si="1"/>
        <v>0</v>
      </c>
      <c r="I34" s="319"/>
      <c r="J34" s="301">
        <f t="shared" si="2"/>
        <v>0</v>
      </c>
      <c r="K34" s="319"/>
      <c r="L34" s="301">
        <f t="shared" si="3"/>
        <v>0</v>
      </c>
      <c r="M34" s="319"/>
      <c r="N34" s="301">
        <f t="shared" si="4"/>
        <v>0</v>
      </c>
      <c r="O34" s="319"/>
      <c r="P34" s="301">
        <f t="shared" si="5"/>
        <v>0</v>
      </c>
      <c r="Q34" s="319"/>
      <c r="R34" s="303">
        <f t="shared" si="6"/>
        <v>0</v>
      </c>
    </row>
    <row r="35" spans="1:18" ht="12.75">
      <c r="A35" s="37" t="s">
        <v>400</v>
      </c>
      <c r="B35" s="38"/>
      <c r="C35" s="38"/>
      <c r="D35" s="312"/>
      <c r="E35" s="319"/>
      <c r="F35" s="301">
        <f t="shared" si="0"/>
        <v>0</v>
      </c>
      <c r="G35" s="319"/>
      <c r="H35" s="301">
        <f t="shared" si="1"/>
        <v>0</v>
      </c>
      <c r="I35" s="319"/>
      <c r="J35" s="301">
        <f t="shared" si="2"/>
        <v>0</v>
      </c>
      <c r="K35" s="319"/>
      <c r="L35" s="301">
        <f t="shared" si="3"/>
        <v>0</v>
      </c>
      <c r="M35" s="319"/>
      <c r="N35" s="301">
        <f t="shared" si="4"/>
        <v>0</v>
      </c>
      <c r="O35" s="319"/>
      <c r="P35" s="301">
        <f t="shared" si="5"/>
        <v>0</v>
      </c>
      <c r="Q35" s="319"/>
      <c r="R35" s="303">
        <f t="shared" si="6"/>
        <v>0</v>
      </c>
    </row>
    <row r="36" spans="1:18" ht="12.75">
      <c r="A36" s="37" t="s">
        <v>401</v>
      </c>
      <c r="B36" s="38"/>
      <c r="C36" s="38"/>
      <c r="D36" s="312"/>
      <c r="E36" s="319"/>
      <c r="F36" s="301">
        <f t="shared" si="0"/>
        <v>0</v>
      </c>
      <c r="G36" s="319"/>
      <c r="H36" s="301">
        <f t="shared" si="1"/>
        <v>0</v>
      </c>
      <c r="I36" s="319"/>
      <c r="J36" s="301">
        <f t="shared" si="2"/>
        <v>0</v>
      </c>
      <c r="K36" s="319"/>
      <c r="L36" s="301">
        <f t="shared" si="3"/>
        <v>0</v>
      </c>
      <c r="M36" s="319"/>
      <c r="N36" s="301">
        <f t="shared" si="4"/>
        <v>0</v>
      </c>
      <c r="O36" s="319"/>
      <c r="P36" s="301">
        <f t="shared" si="5"/>
        <v>0</v>
      </c>
      <c r="Q36" s="319"/>
      <c r="R36" s="303">
        <f t="shared" si="6"/>
        <v>0</v>
      </c>
    </row>
    <row r="37" spans="1:18" ht="12.75">
      <c r="A37" s="37" t="s">
        <v>402</v>
      </c>
      <c r="B37" s="38"/>
      <c r="C37" s="38"/>
      <c r="D37" s="312"/>
      <c r="E37" s="319"/>
      <c r="F37" s="301">
        <f t="shared" si="0"/>
        <v>0</v>
      </c>
      <c r="G37" s="319"/>
      <c r="H37" s="301">
        <f t="shared" si="1"/>
        <v>0</v>
      </c>
      <c r="I37" s="319"/>
      <c r="J37" s="301">
        <f t="shared" si="2"/>
        <v>0</v>
      </c>
      <c r="K37" s="319"/>
      <c r="L37" s="301">
        <f t="shared" si="3"/>
        <v>0</v>
      </c>
      <c r="M37" s="319"/>
      <c r="N37" s="301">
        <f t="shared" si="4"/>
        <v>0</v>
      </c>
      <c r="O37" s="319"/>
      <c r="P37" s="301">
        <f t="shared" si="5"/>
        <v>0</v>
      </c>
      <c r="Q37" s="319"/>
      <c r="R37" s="303">
        <f t="shared" si="6"/>
        <v>0</v>
      </c>
    </row>
    <row r="38" spans="1:18" ht="13.5" thickBot="1">
      <c r="A38" s="509" t="s">
        <v>365</v>
      </c>
      <c r="B38" s="510"/>
      <c r="C38" s="510"/>
      <c r="D38" s="511"/>
      <c r="E38" s="39">
        <f aca="true" t="shared" si="7" ref="E38:R38">SUM(E3:E37)</f>
        <v>0</v>
      </c>
      <c r="F38" s="302">
        <f t="shared" si="7"/>
        <v>0</v>
      </c>
      <c r="G38" s="39">
        <f t="shared" si="7"/>
        <v>0</v>
      </c>
      <c r="H38" s="302">
        <f t="shared" si="7"/>
        <v>0</v>
      </c>
      <c r="I38" s="39">
        <f t="shared" si="7"/>
        <v>0</v>
      </c>
      <c r="J38" s="302">
        <f t="shared" si="7"/>
        <v>0</v>
      </c>
      <c r="K38" s="39">
        <f t="shared" si="7"/>
        <v>0</v>
      </c>
      <c r="L38" s="302">
        <f t="shared" si="7"/>
        <v>0</v>
      </c>
      <c r="M38" s="39">
        <f t="shared" si="7"/>
        <v>0</v>
      </c>
      <c r="N38" s="302">
        <f t="shared" si="7"/>
        <v>0</v>
      </c>
      <c r="O38" s="262">
        <f t="shared" si="7"/>
        <v>0</v>
      </c>
      <c r="P38" s="302">
        <f t="shared" si="7"/>
        <v>0</v>
      </c>
      <c r="Q38" s="39">
        <f t="shared" si="7"/>
        <v>0</v>
      </c>
      <c r="R38" s="304">
        <f t="shared" si="7"/>
        <v>0</v>
      </c>
    </row>
    <row r="39" ht="13.5" thickTop="1"/>
  </sheetData>
  <sheetProtection password="CB9C" sheet="1"/>
  <mergeCells count="8">
    <mergeCell ref="A38:D38"/>
    <mergeCell ref="M1:N1"/>
    <mergeCell ref="O1:P1"/>
    <mergeCell ref="Q1:R1"/>
    <mergeCell ref="E1:F1"/>
    <mergeCell ref="G1:H1"/>
    <mergeCell ref="I1:J1"/>
    <mergeCell ref="K1:L1"/>
  </mergeCells>
  <dataValidations count="2">
    <dataValidation type="decimal" allowBlank="1" showInputMessage="1" showErrorMessage="1" errorTitle="value between 0 &amp; 1" error="Enter a percentage between 0 and 100%" sqref="E3:E37 O3:O37 Q3:Q37 M3:M37 K3:K37 I3:I37 G3:G37">
      <formula1>0</formula1>
      <formula2>1</formula2>
    </dataValidation>
    <dataValidation type="decimal" operator="greaterThanOrEqual" allowBlank="1" showInputMessage="1" showErrorMessage="1" errorTitle="valeur &gt;=0" error="Enter an amount &gt;= 0€" sqref="D3:D37 P3:P37 N3:N37 R3:R37 L3:L37 J3:J37 H3:H37 F3:F37">
      <formula1>0</formula1>
    </dataValidation>
  </dataValidations>
  <printOptions/>
  <pageMargins left="0.75" right="0.75" top="1" bottom="1" header="0.5" footer="0.5"/>
  <pageSetup horizontalDpi="600" verticalDpi="600" orientation="landscape" paperSize="9" scale="77" r:id="rId1"/>
  <headerFooter alignWithMargins="0">
    <oddHeader>&amp;C&amp;A</oddHeader>
    <oddFooter>&amp;CPage &amp;P de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E9"/>
  <sheetViews>
    <sheetView showGridLines="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3" sqref="D3"/>
    </sheetView>
  </sheetViews>
  <sheetFormatPr defaultColWidth="9.140625" defaultRowHeight="12.75"/>
  <cols>
    <col min="1" max="1" width="9.140625" style="1" customWidth="1"/>
    <col min="2" max="2" width="16.7109375" style="1" customWidth="1"/>
    <col min="3" max="3" width="36.00390625" style="1" customWidth="1"/>
    <col min="4" max="4" width="28.140625" style="1" customWidth="1"/>
    <col min="5" max="5" width="39.7109375" style="1" customWidth="1"/>
    <col min="6" max="16384" width="9.140625" style="1" customWidth="1"/>
  </cols>
  <sheetData>
    <row r="1" ht="9.75" customHeight="1" thickBot="1"/>
    <row r="2" spans="3:5" ht="31.5" customHeight="1" thickBot="1">
      <c r="C2" s="263" t="s">
        <v>158</v>
      </c>
      <c r="D2" s="264" t="s">
        <v>169</v>
      </c>
      <c r="E2" s="265" t="s">
        <v>273</v>
      </c>
    </row>
    <row r="3" spans="2:5" ht="33.75" customHeight="1">
      <c r="B3" s="266" t="s">
        <v>155</v>
      </c>
      <c r="C3" s="267" t="s">
        <v>487</v>
      </c>
      <c r="D3" s="313">
        <f>+'Price List - Pi Roles'!F38</f>
        <v>0</v>
      </c>
      <c r="E3" s="268"/>
    </row>
    <row r="4" spans="2:5" ht="33.75">
      <c r="B4" s="269" t="s">
        <v>347</v>
      </c>
      <c r="C4" s="270" t="s">
        <v>488</v>
      </c>
      <c r="D4" s="314">
        <f>+'Price List - Pi Roles'!H38</f>
        <v>0</v>
      </c>
      <c r="E4" s="271"/>
    </row>
    <row r="5" spans="2:5" ht="45">
      <c r="B5" s="269" t="s">
        <v>223</v>
      </c>
      <c r="C5" s="270" t="s">
        <v>489</v>
      </c>
      <c r="D5" s="314">
        <f>+'Price List - Pi Roles'!J38</f>
        <v>0</v>
      </c>
      <c r="E5" s="271"/>
    </row>
    <row r="6" spans="2:5" ht="34.5" customHeight="1">
      <c r="B6" s="272" t="s">
        <v>157</v>
      </c>
      <c r="C6" s="273" t="s">
        <v>490</v>
      </c>
      <c r="D6" s="315">
        <f>+'Price List - Pi Roles'!L38</f>
        <v>0</v>
      </c>
      <c r="E6" s="305"/>
    </row>
    <row r="7" spans="2:5" ht="56.25">
      <c r="B7" s="269" t="s">
        <v>156</v>
      </c>
      <c r="C7" s="270" t="s">
        <v>491</v>
      </c>
      <c r="D7" s="314">
        <f>+'Price List - Pi Roles'!N38</f>
        <v>0</v>
      </c>
      <c r="E7" s="306"/>
    </row>
    <row r="8" spans="2:5" ht="33.75">
      <c r="B8" s="269" t="s">
        <v>220</v>
      </c>
      <c r="C8" s="270" t="s">
        <v>492</v>
      </c>
      <c r="D8" s="314">
        <f>+'Price List - Pi Roles'!P38</f>
        <v>0</v>
      </c>
      <c r="E8" s="271"/>
    </row>
    <row r="9" spans="2:5" ht="33.75">
      <c r="B9" s="269" t="s">
        <v>219</v>
      </c>
      <c r="C9" s="270" t="s">
        <v>493</v>
      </c>
      <c r="D9" s="314">
        <f>'Price List - Pi Roles'!R38</f>
        <v>0</v>
      </c>
      <c r="E9" s="271"/>
    </row>
  </sheetData>
  <sheetProtection password="CB9C" sheet="1"/>
  <printOptions/>
  <pageMargins left="0.75" right="0.75" top="1" bottom="1" header="0.5" footer="0.5"/>
  <pageSetup fitToHeight="1" fitToWidth="1" horizontalDpi="600" verticalDpi="600" orientation="landscape" paperSize="9"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GEUSKENS Nicolas (TAXUD)</dc:creator>
  <cp:keywords/>
  <dc:description/>
  <cp:lastModifiedBy>NGE</cp:lastModifiedBy>
  <cp:lastPrinted>2012-12-03T11:20:02Z</cp:lastPrinted>
  <dcterms:created xsi:type="dcterms:W3CDTF">2005-02-07T12:16:07Z</dcterms:created>
  <dcterms:modified xsi:type="dcterms:W3CDTF">2012-12-20T10:36:27Z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