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795" firstSheet="1" activeTab="3"/>
  </bookViews>
  <sheets>
    <sheet name="Read me" sheetId="10" state="hidden" r:id="rId1"/>
    <sheet name="Instructions" sheetId="9" r:id="rId2"/>
    <sheet name="Foglio2" sheetId="16" state="hidden" r:id="rId3"/>
    <sheet name="SETUP Questions" sheetId="12" r:id="rId4"/>
    <sheet name="SETUP Dimensions" sheetId="13" r:id="rId5"/>
    <sheet name="SETUP indicators" sheetId="14" r:id="rId6"/>
    <sheet name="Summary" sheetId="8" r:id="rId7"/>
    <sheet name="QUESTIONS" sheetId="2" r:id="rId8"/>
    <sheet name="DIMENSIONS" sheetId="3" r:id="rId9"/>
    <sheet name="INDICATORS" sheetId="4" r:id="rId10"/>
    <sheet name="PERFORMANCE AREAS" sheetId="5" r:id="rId11"/>
    <sheet name="Anagrafica" sheetId="6" state="hidden" r:id="rId12"/>
    <sheet name="Matrice risposte" sheetId="7" state="hidden" r:id="rId13"/>
    <sheet name="Matrice risposte 10 luglio" sheetId="15" state="hidden" r:id="rId14"/>
    <sheet name="Matrice domande-risposte" sheetId="22" state="hidden" r:id="rId15"/>
    <sheet name="Matrice domande" sheetId="19" state="hidden" r:id="rId16"/>
    <sheet name="Matrice dimensioni" sheetId="20" state="hidden" r:id="rId17"/>
    <sheet name="Matrice indicatori" sheetId="21" state="hidden" r:id="rId18"/>
    <sheet name="Matrice Generale indicatori" sheetId="17" state="hidden" r:id="rId19"/>
    <sheet name=" Matrice risposte 2 (19 mag)" sheetId="11" state="hidden" r:id="rId20"/>
  </sheets>
  <definedNames>
    <definedName name="_xlnm._FilterDatabase" localSheetId="19" hidden="1">' Matrice risposte 2 (19 mag)'!$A$1:$H$44</definedName>
    <definedName name="_xlnm._FilterDatabase" localSheetId="11" hidden="1">Anagrafica!$A$1:$L$72</definedName>
    <definedName name="_xlnm._FilterDatabase" localSheetId="16" hidden="1">'Matrice dimensioni'!$A$1:$C$63</definedName>
    <definedName name="_xlnm._FilterDatabase" localSheetId="15" hidden="1">'Matrice domande'!$A$1:$C$63</definedName>
    <definedName name="_xlnm._FilterDatabase" localSheetId="17" hidden="1">'Matrice indicatori'!$A$1:$B$64</definedName>
    <definedName name="_xlnm._FilterDatabase" localSheetId="12" hidden="1">'Matrice risposte'!$A$1:$J$180</definedName>
    <definedName name="_xlnm._FilterDatabase" localSheetId="7">QUESTIONS!$M$1:$P$2</definedName>
    <definedName name="PA1.1.1.1">'Matrice risposte'!$J$3:$J$6</definedName>
    <definedName name="PA1.1.1.2">'Matrice risposte'!$J$9:$J$12</definedName>
    <definedName name="PA1.1.2.1">'Matrice risposte'!$J$15:$J$18</definedName>
    <definedName name="PA1.1.2.2">'Matrice risposte'!$J$21:$J$24</definedName>
    <definedName name="PA1.1.3.1">'Matrice risposte'!$J$27:$J$30</definedName>
    <definedName name="PA1.1.3.2">'Matrice risposte'!$J$33:$J$36</definedName>
    <definedName name="PA1.1.4.1">'Matrice risposte'!$J$39:$J$42</definedName>
    <definedName name="PA1.2.1.1">'Matrice risposte'!$J$45:$J$48</definedName>
    <definedName name="PA1.3.1.1">'Matrice risposte'!$J$51:$J$54</definedName>
    <definedName name="PA1.3.1.2">'Matrice risposte'!$J$57:$J$60</definedName>
    <definedName name="PA1.3.2.1">'Matrice risposte'!$J$63:$J$66</definedName>
    <definedName name="PA1.4.1.1">'Matrice risposte'!$J$69:$J$72</definedName>
    <definedName name="PA1.5.1.1">'Matrice risposte'!$J$75:$J$78</definedName>
    <definedName name="PA2.1.1.1">'Matrice risposte'!$J$135:$J$138</definedName>
    <definedName name="PA2.1.2.1">'Matrice risposte'!$J$141:$J$144</definedName>
    <definedName name="PA2.2.1.1">'Matrice risposte'!$J$81:$J$84</definedName>
    <definedName name="PA2.2.2.2">'Matrice risposte'!$J$87:$J$90</definedName>
    <definedName name="PA2.2.3.1">'Matrice risposte'!$J$93:$J$96</definedName>
    <definedName name="PA2.2.3.2">'Matrice risposte'!$J$99:$J$102</definedName>
    <definedName name="PA2.2.4.1">'Matrice risposte'!$J$105:$J$108</definedName>
    <definedName name="PA2.2.4.2">'Matrice risposte'!$J$111:$J$114</definedName>
    <definedName name="PA2.2.5.1">'Matrice risposte'!$J$117:$J$120</definedName>
    <definedName name="PA2.2.5.2">'Matrice risposte'!$J$123:$J$126</definedName>
    <definedName name="PA2.2.5.3">'Matrice risposte'!$J$129:$J$132</definedName>
    <definedName name="PA2.3.1.1">'Matrice risposte'!$J$159:$J$162</definedName>
    <definedName name="PA2.3.2.1">'Matrice risposte'!$J$165:$J$168</definedName>
    <definedName name="PA2.4.1.1">'Matrice risposte'!$J$147:$J$150</definedName>
    <definedName name="PA2.4.2.1">'Matrice risposte'!$J$153:$J$156</definedName>
    <definedName name="PA2.5.1.1">'Matrice risposte'!$J$171:$J$174</definedName>
    <definedName name="PA2.5.2.1">'Matrice risposte'!$J$177:$J$180</definedName>
    <definedName name="PA3.1.1.1">'Matrice risposte'!$J$183:$J$186</definedName>
    <definedName name="PA3.1.1.2">'Matrice risposte'!$J$189:$J$192</definedName>
    <definedName name="PA3.1.1.3">'Matrice risposte'!$J$195:$J$198</definedName>
    <definedName name="PA3.1.2.1">'Matrice risposte'!$J$201:$J$204</definedName>
    <definedName name="PA3.1.3.1">'Matrice risposte'!$J$207:$J$210</definedName>
    <definedName name="PA3.2.1.1">'Matrice risposte'!$J$213:$J$216</definedName>
    <definedName name="PA3.3.1.1">'Matrice risposte'!$J$219:$J$222</definedName>
    <definedName name="PA3.4.1.1">'Matrice risposte'!$J$225:$J$228</definedName>
    <definedName name="PA4.1.1.1">'Matrice risposte'!$J$231:$J$234</definedName>
    <definedName name="PA4.1.2.1">'Matrice risposte'!$J$237:$J$240</definedName>
    <definedName name="PA4.2.1.1">'Matrice risposte'!$J$243:$J$246</definedName>
    <definedName name="PA4.3.1.1">'Matrice risposte'!$J$249:$J$252</definedName>
    <definedName name="PA4.3.2.1">'Matrice risposte'!$J$255:$J$258</definedName>
    <definedName name="PA4.4.1.1">'Matrice risposte'!$J$261:$J$264</definedName>
    <definedName name="PA4.5.1.1">'Matrice risposte'!$J$267:$J$270</definedName>
    <definedName name="PA5.1.1.1">'Matrice risposte'!$J$273:$J$276</definedName>
    <definedName name="PA5.1.1.2">'Matrice risposte'!$J$279:$J$282</definedName>
    <definedName name="PA5.1.1.3">'Matrice risposte'!$J$285:$J$288</definedName>
    <definedName name="PA5.1.2.1">'Matrice risposte'!$J$291:$J$294</definedName>
    <definedName name="PA5.1.3.1">'Matrice risposte'!$J$297:$J$300</definedName>
    <definedName name="PA5.2.1.1">'Matrice risposte'!$J$303:$J$306</definedName>
    <definedName name="PA5.3.1.1">'Matrice risposte'!$J$309:$J$312</definedName>
    <definedName name="PA5.5.1.1">'Matrice risposte'!$J$315:$J$318</definedName>
    <definedName name="PA6.1.1.1">'Matrice risposte'!$J$321:$J$324</definedName>
    <definedName name="PA6.1.2.1">'Matrice risposte'!$J$326:$J$329</definedName>
    <definedName name="PA6.1.3.1">'Matrice risposte'!$J$332:$J$335</definedName>
    <definedName name="PA6.2.1.1">'Matrice risposte'!$J$338:$J$341</definedName>
    <definedName name="PA6.3.1.1">'Matrice risposte'!$J$344:$J$347</definedName>
    <definedName name="PA6.3.2.1">'Matrice risposte'!#REF!</definedName>
    <definedName name="PA6.4.1.1">'Matrice risposte'!$J$350:$J$353</definedName>
    <definedName name="PA6.5.1.1">'Matrice risposte'!$J$356:$J$359</definedName>
    <definedName name="PA7.1.1.1">'Matrice risposte'!$J$362:$J$365</definedName>
    <definedName name="PA7.1.2.1">'Matrice risposte'!$J$368:$J$371</definedName>
    <definedName name="PA7.1.3.1">'Matrice risposte'!$J$374:$J$377</definedName>
    <definedName name="PA7.1.4.1">'Matrice risposte'!$J$380:$J$383</definedName>
    <definedName name="PA7.2.1.1">'Matrice risposte'!$J$386:$J$389</definedName>
    <definedName name="PA7.3.1.1">'Matrice risposte'!$J$392:$J$395</definedName>
    <definedName name="PA7.3.2.1">'Matrice risposte'!$J$398:$J$401</definedName>
    <definedName name="PA7.4.1.1">'Matrice risposte'!$J$404:$J$407</definedName>
    <definedName name="PA7.5.1.1">'Matrice risposte'!$J$410:$J$413</definedName>
    <definedName name="PA7.6.1.1">'Matrice risposte'!$J$416:$J$419</definedName>
    <definedName name="_xlnm.Print_Titles" localSheetId="8">DIMENSIONS!$1:$1</definedName>
    <definedName name="_xlnm.Print_Titles" localSheetId="9">INDICATORS!$1:$1</definedName>
    <definedName name="_xlnm.Print_Titles" localSheetId="12">'Matrice risposte'!$1:$1</definedName>
    <definedName name="_xlnm.Print_Titles" localSheetId="7">QUESTIONS!$1:$1</definedName>
    <definedName name="_xlnm.Print_Titles" localSheetId="4">'SETUP Dimensions'!$4:$4</definedName>
    <definedName name="_xlnm.Print_Titles" localSheetId="5">'SETUP indicators'!$1:$1</definedName>
    <definedName name="_xlnm.Print_Titles" localSheetId="3">'SETUP Questions'!$5:$5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 i="11" l="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 r="H4" i="11"/>
  <c r="H3" i="11"/>
  <c r="H2" i="11"/>
  <c r="C41" i="21"/>
  <c r="C40" i="21"/>
  <c r="C39" i="21"/>
  <c r="C38" i="21"/>
  <c r="C37" i="21"/>
  <c r="C36" i="21"/>
  <c r="C35" i="21"/>
  <c r="C34" i="21"/>
  <c r="C33" i="21"/>
  <c r="C32" i="21"/>
  <c r="C31" i="21"/>
  <c r="C30" i="21"/>
  <c r="C29" i="21"/>
  <c r="C28" i="21"/>
  <c r="C27" i="21"/>
  <c r="C26" i="21"/>
  <c r="C25" i="21"/>
  <c r="C24" i="21"/>
  <c r="C23" i="21"/>
  <c r="C22" i="21"/>
  <c r="C21" i="21"/>
  <c r="C20" i="21"/>
  <c r="C19" i="21"/>
  <c r="C18" i="21"/>
  <c r="C17" i="21"/>
  <c r="C16" i="21"/>
  <c r="C15" i="21"/>
  <c r="C14" i="21"/>
  <c r="C13" i="21"/>
  <c r="C12" i="21"/>
  <c r="C11" i="21"/>
  <c r="C10" i="21"/>
  <c r="C9" i="21"/>
  <c r="C8" i="21"/>
  <c r="C7" i="21"/>
  <c r="C6" i="21"/>
  <c r="C5" i="21"/>
  <c r="C4" i="21"/>
  <c r="C3" i="21"/>
  <c r="C2" i="21"/>
  <c r="N330" i="15"/>
  <c r="J330" i="15"/>
  <c r="G330" i="15"/>
  <c r="E330" i="15"/>
  <c r="B330" i="15"/>
  <c r="N329" i="15"/>
  <c r="J329" i="15"/>
  <c r="G329" i="15"/>
  <c r="E329" i="15"/>
  <c r="B329" i="15"/>
  <c r="N328" i="15"/>
  <c r="J328" i="15"/>
  <c r="G328" i="15"/>
  <c r="E328" i="15"/>
  <c r="D328" i="15"/>
  <c r="B328" i="15"/>
  <c r="N327" i="15"/>
  <c r="J327" i="15"/>
  <c r="G327" i="15"/>
  <c r="E327" i="15"/>
  <c r="D327" i="15"/>
  <c r="B327" i="15"/>
  <c r="N326" i="15"/>
  <c r="J326" i="15"/>
  <c r="G326" i="15"/>
  <c r="E326" i="15"/>
  <c r="D326" i="15"/>
  <c r="B326" i="15"/>
  <c r="N325" i="15"/>
  <c r="J325" i="15"/>
  <c r="G325" i="15"/>
  <c r="E325" i="15"/>
  <c r="D325" i="15"/>
  <c r="B325" i="15"/>
  <c r="N324" i="15"/>
  <c r="J324" i="15"/>
  <c r="G324" i="15"/>
  <c r="E324" i="15"/>
  <c r="D324" i="15"/>
  <c r="B324" i="15"/>
  <c r="N323" i="15"/>
  <c r="J323" i="15"/>
  <c r="G323" i="15"/>
  <c r="E323" i="15"/>
  <c r="D323" i="15"/>
  <c r="B323" i="15"/>
  <c r="N322" i="15"/>
  <c r="J322" i="15"/>
  <c r="G322" i="15"/>
  <c r="E322" i="15"/>
  <c r="D322" i="15"/>
  <c r="B322" i="15"/>
  <c r="N321" i="15"/>
  <c r="J321" i="15"/>
  <c r="G321" i="15"/>
  <c r="E321" i="15"/>
  <c r="D321" i="15"/>
  <c r="B321" i="15"/>
  <c r="N320" i="15"/>
  <c r="J320" i="15"/>
  <c r="G320" i="15"/>
  <c r="E320" i="15"/>
  <c r="D320" i="15"/>
  <c r="B320" i="15"/>
  <c r="N319" i="15"/>
  <c r="J319" i="15"/>
  <c r="G319" i="15"/>
  <c r="E319" i="15"/>
  <c r="D319" i="15"/>
  <c r="B319" i="15"/>
  <c r="N318" i="15"/>
  <c r="J318" i="15"/>
  <c r="G318" i="15"/>
  <c r="E318" i="15"/>
  <c r="D318" i="15"/>
  <c r="B318" i="15"/>
  <c r="N317" i="15"/>
  <c r="J317" i="15"/>
  <c r="G317" i="15"/>
  <c r="E317" i="15"/>
  <c r="D317" i="15"/>
  <c r="B317" i="15"/>
  <c r="N316" i="15"/>
  <c r="J316" i="15"/>
  <c r="G316" i="15"/>
  <c r="E316" i="15"/>
  <c r="D316" i="15"/>
  <c r="B316" i="15"/>
  <c r="N315" i="15"/>
  <c r="J315" i="15"/>
  <c r="G315" i="15"/>
  <c r="E315" i="15"/>
  <c r="D315" i="15"/>
  <c r="B315" i="15"/>
  <c r="N314" i="15"/>
  <c r="J314" i="15"/>
  <c r="G314" i="15"/>
  <c r="E314" i="15"/>
  <c r="D314" i="15"/>
  <c r="B314" i="15"/>
  <c r="N313" i="15"/>
  <c r="J313" i="15"/>
  <c r="G313" i="15"/>
  <c r="E313" i="15"/>
  <c r="D313" i="15"/>
  <c r="B313" i="15"/>
  <c r="N312" i="15"/>
  <c r="J312" i="15"/>
  <c r="G312" i="15"/>
  <c r="E312" i="15"/>
  <c r="D312" i="15"/>
  <c r="B312" i="15"/>
  <c r="N311" i="15"/>
  <c r="J311" i="15"/>
  <c r="G311" i="15"/>
  <c r="E311" i="15"/>
  <c r="D311" i="15"/>
  <c r="B311" i="15"/>
  <c r="N310" i="15"/>
  <c r="J310" i="15"/>
  <c r="G310" i="15"/>
  <c r="E310" i="15"/>
  <c r="D310" i="15"/>
  <c r="B310" i="15"/>
  <c r="N309" i="15"/>
  <c r="J309" i="15"/>
  <c r="G309" i="15"/>
  <c r="E309" i="15"/>
  <c r="D309" i="15"/>
  <c r="B309" i="15"/>
  <c r="N308" i="15"/>
  <c r="J308" i="15"/>
  <c r="G308" i="15"/>
  <c r="E308" i="15"/>
  <c r="D308" i="15"/>
  <c r="B308" i="15"/>
  <c r="N307" i="15"/>
  <c r="J307" i="15"/>
  <c r="G307" i="15"/>
  <c r="E307" i="15"/>
  <c r="D307" i="15"/>
  <c r="B307" i="15"/>
  <c r="N306" i="15"/>
  <c r="J306" i="15"/>
  <c r="G306" i="15"/>
  <c r="E306" i="15"/>
  <c r="D306" i="15"/>
  <c r="B306" i="15"/>
  <c r="N305" i="15"/>
  <c r="J305" i="15"/>
  <c r="G305" i="15"/>
  <c r="E305" i="15"/>
  <c r="D305" i="15"/>
  <c r="B305" i="15"/>
  <c r="N304" i="15"/>
  <c r="J304" i="15"/>
  <c r="G304" i="15"/>
  <c r="E304" i="15"/>
  <c r="D304" i="15"/>
  <c r="B304" i="15"/>
  <c r="N303" i="15"/>
  <c r="J303" i="15"/>
  <c r="G303" i="15"/>
  <c r="E303" i="15"/>
  <c r="D303" i="15"/>
  <c r="B303" i="15"/>
  <c r="N302" i="15"/>
  <c r="J302" i="15"/>
  <c r="G302" i="15"/>
  <c r="E302" i="15"/>
  <c r="D302" i="15"/>
  <c r="B302" i="15"/>
  <c r="N301" i="15"/>
  <c r="J301" i="15"/>
  <c r="G301" i="15"/>
  <c r="E301" i="15"/>
  <c r="D301" i="15"/>
  <c r="B301" i="15"/>
  <c r="N300" i="15"/>
  <c r="J300" i="15"/>
  <c r="G300" i="15"/>
  <c r="E300" i="15"/>
  <c r="D300" i="15"/>
  <c r="B300" i="15"/>
  <c r="N299" i="15"/>
  <c r="J299" i="15"/>
  <c r="G299" i="15"/>
  <c r="E299" i="15"/>
  <c r="D299" i="15"/>
  <c r="B299" i="15"/>
  <c r="N298" i="15"/>
  <c r="J298" i="15"/>
  <c r="G298" i="15"/>
  <c r="E298" i="15"/>
  <c r="D298" i="15"/>
  <c r="B298" i="15"/>
  <c r="N297" i="15"/>
  <c r="J297" i="15"/>
  <c r="G297" i="15"/>
  <c r="E297" i="15"/>
  <c r="D297" i="15"/>
  <c r="B297" i="15"/>
  <c r="N296" i="15"/>
  <c r="J296" i="15"/>
  <c r="G296" i="15"/>
  <c r="E296" i="15"/>
  <c r="D296" i="15"/>
  <c r="B296" i="15"/>
  <c r="N295" i="15"/>
  <c r="J295" i="15"/>
  <c r="G295" i="15"/>
  <c r="E295" i="15"/>
  <c r="D295" i="15"/>
  <c r="B295" i="15"/>
  <c r="N294" i="15"/>
  <c r="J294" i="15"/>
  <c r="G294" i="15"/>
  <c r="E294" i="15"/>
  <c r="D294" i="15"/>
  <c r="B294" i="15"/>
  <c r="N293" i="15"/>
  <c r="J293" i="15"/>
  <c r="G293" i="15"/>
  <c r="E293" i="15"/>
  <c r="D293" i="15"/>
  <c r="B293" i="15"/>
  <c r="N292" i="15"/>
  <c r="J292" i="15"/>
  <c r="G292" i="15"/>
  <c r="E292" i="15"/>
  <c r="D292" i="15"/>
  <c r="B292" i="15"/>
  <c r="N291" i="15"/>
  <c r="J291" i="15"/>
  <c r="G291" i="15"/>
  <c r="E291" i="15"/>
  <c r="D291" i="15"/>
  <c r="B291" i="15"/>
  <c r="N290" i="15"/>
  <c r="J290" i="15"/>
  <c r="G290" i="15"/>
  <c r="E290" i="15"/>
  <c r="D290" i="15"/>
  <c r="B290" i="15"/>
  <c r="N289" i="15"/>
  <c r="J289" i="15"/>
  <c r="G289" i="15"/>
  <c r="E289" i="15"/>
  <c r="D289" i="15"/>
  <c r="B289" i="15"/>
  <c r="N288" i="15"/>
  <c r="J288" i="15"/>
  <c r="G288" i="15"/>
  <c r="E288" i="15"/>
  <c r="D288" i="15"/>
  <c r="B288" i="15"/>
  <c r="N287" i="15"/>
  <c r="J287" i="15"/>
  <c r="G287" i="15"/>
  <c r="E287" i="15"/>
  <c r="D287" i="15"/>
  <c r="B287" i="15"/>
  <c r="N286" i="15"/>
  <c r="J286" i="15"/>
  <c r="G286" i="15"/>
  <c r="E286" i="15"/>
  <c r="D286" i="15"/>
  <c r="B286" i="15"/>
  <c r="N285" i="15"/>
  <c r="J285" i="15"/>
  <c r="G285" i="15"/>
  <c r="E285" i="15"/>
  <c r="D285" i="15"/>
  <c r="B285" i="15"/>
  <c r="N284" i="15"/>
  <c r="J284" i="15"/>
  <c r="G284" i="15"/>
  <c r="E284" i="15"/>
  <c r="D284" i="15"/>
  <c r="B284" i="15"/>
  <c r="N283" i="15"/>
  <c r="J283" i="15"/>
  <c r="G283" i="15"/>
  <c r="E283" i="15"/>
  <c r="D283" i="15"/>
  <c r="B283" i="15"/>
  <c r="N282" i="15"/>
  <c r="J282" i="15"/>
  <c r="G282" i="15"/>
  <c r="E282" i="15"/>
  <c r="D282" i="15"/>
  <c r="B282" i="15"/>
  <c r="N281" i="15"/>
  <c r="J281" i="15"/>
  <c r="G281" i="15"/>
  <c r="E281" i="15"/>
  <c r="D281" i="15"/>
  <c r="B281" i="15"/>
  <c r="N280" i="15"/>
  <c r="J280" i="15"/>
  <c r="G280" i="15"/>
  <c r="E280" i="15"/>
  <c r="D280" i="15"/>
  <c r="B280" i="15"/>
  <c r="N279" i="15"/>
  <c r="J279" i="15"/>
  <c r="G279" i="15"/>
  <c r="E279" i="15"/>
  <c r="D279" i="15"/>
  <c r="B279" i="15"/>
  <c r="N278" i="15"/>
  <c r="J278" i="15"/>
  <c r="G278" i="15"/>
  <c r="E278" i="15"/>
  <c r="D278" i="15"/>
  <c r="B278" i="15"/>
  <c r="N277" i="15"/>
  <c r="J277" i="15"/>
  <c r="G277" i="15"/>
  <c r="E277" i="15"/>
  <c r="D277" i="15"/>
  <c r="B277" i="15"/>
  <c r="N276" i="15"/>
  <c r="J276" i="15"/>
  <c r="G276" i="15"/>
  <c r="E276" i="15"/>
  <c r="D276" i="15"/>
  <c r="B276" i="15"/>
  <c r="N275" i="15"/>
  <c r="J275" i="15"/>
  <c r="G275" i="15"/>
  <c r="E275" i="15"/>
  <c r="D275" i="15"/>
  <c r="B275" i="15"/>
  <c r="N274" i="15"/>
  <c r="J274" i="15"/>
  <c r="G274" i="15"/>
  <c r="E274" i="15"/>
  <c r="D274" i="15"/>
  <c r="B274" i="15"/>
  <c r="N273" i="15"/>
  <c r="J273" i="15"/>
  <c r="G273" i="15"/>
  <c r="E273" i="15"/>
  <c r="D273" i="15"/>
  <c r="B273" i="15"/>
  <c r="N272" i="15"/>
  <c r="J272" i="15"/>
  <c r="G272" i="15"/>
  <c r="E272" i="15"/>
  <c r="D272" i="15"/>
  <c r="B272" i="15"/>
  <c r="N271" i="15"/>
  <c r="J271" i="15"/>
  <c r="G271" i="15"/>
  <c r="E271" i="15"/>
  <c r="D271" i="15"/>
  <c r="B271" i="15"/>
  <c r="N270" i="15"/>
  <c r="J270" i="15"/>
  <c r="G270" i="15"/>
  <c r="E270" i="15"/>
  <c r="D270" i="15"/>
  <c r="B270" i="15"/>
  <c r="N269" i="15"/>
  <c r="J269" i="15"/>
  <c r="G269" i="15"/>
  <c r="E269" i="15"/>
  <c r="D269" i="15"/>
  <c r="B269" i="15"/>
  <c r="N268" i="15"/>
  <c r="J268" i="15"/>
  <c r="G268" i="15"/>
  <c r="E268" i="15"/>
  <c r="D268" i="15"/>
  <c r="B268" i="15"/>
  <c r="N267" i="15"/>
  <c r="J267" i="15"/>
  <c r="G267" i="15"/>
  <c r="E267" i="15"/>
  <c r="D267" i="15"/>
  <c r="B267" i="15"/>
  <c r="N266" i="15"/>
  <c r="J266" i="15"/>
  <c r="G266" i="15"/>
  <c r="E266" i="15"/>
  <c r="D266" i="15"/>
  <c r="B266" i="15"/>
  <c r="N265" i="15"/>
  <c r="J265" i="15"/>
  <c r="G265" i="15"/>
  <c r="E265" i="15"/>
  <c r="D265" i="15"/>
  <c r="B265" i="15"/>
  <c r="N264" i="15"/>
  <c r="J264" i="15"/>
  <c r="G264" i="15"/>
  <c r="E264" i="15"/>
  <c r="D264" i="15"/>
  <c r="B264" i="15"/>
  <c r="N263" i="15"/>
  <c r="J263" i="15"/>
  <c r="G263" i="15"/>
  <c r="E263" i="15"/>
  <c r="D263" i="15"/>
  <c r="B263" i="15"/>
  <c r="N262" i="15"/>
  <c r="J262" i="15"/>
  <c r="G262" i="15"/>
  <c r="E262" i="15"/>
  <c r="D262" i="15"/>
  <c r="B262" i="15"/>
  <c r="N261" i="15"/>
  <c r="J261" i="15"/>
  <c r="G261" i="15"/>
  <c r="E261" i="15"/>
  <c r="D261" i="15"/>
  <c r="B261" i="15"/>
  <c r="N260" i="15"/>
  <c r="J260" i="15"/>
  <c r="G260" i="15"/>
  <c r="E260" i="15"/>
  <c r="D260" i="15"/>
  <c r="B260" i="15"/>
  <c r="N259" i="15"/>
  <c r="J259" i="15"/>
  <c r="G259" i="15"/>
  <c r="E259" i="15"/>
  <c r="D259" i="15"/>
  <c r="B259" i="15"/>
  <c r="N258" i="15"/>
  <c r="J258" i="15"/>
  <c r="G258" i="15"/>
  <c r="E258" i="15"/>
  <c r="D258" i="15"/>
  <c r="B258" i="15"/>
  <c r="N257" i="15"/>
  <c r="J257" i="15"/>
  <c r="G257" i="15"/>
  <c r="E257" i="15"/>
  <c r="D257" i="15"/>
  <c r="B257" i="15"/>
  <c r="N256" i="15"/>
  <c r="J256" i="15"/>
  <c r="G256" i="15"/>
  <c r="E256" i="15"/>
  <c r="D256" i="15"/>
  <c r="B256" i="15"/>
  <c r="N255" i="15"/>
  <c r="J255" i="15"/>
  <c r="G255" i="15"/>
  <c r="E255" i="15"/>
  <c r="D255" i="15"/>
  <c r="B255" i="15"/>
  <c r="N254" i="15"/>
  <c r="J254" i="15"/>
  <c r="G254" i="15"/>
  <c r="E254" i="15"/>
  <c r="D254" i="15"/>
  <c r="B254" i="15"/>
  <c r="N253" i="15"/>
  <c r="J253" i="15"/>
  <c r="G253" i="15"/>
  <c r="E253" i="15"/>
  <c r="D253" i="15"/>
  <c r="B253" i="15"/>
  <c r="N252" i="15"/>
  <c r="J252" i="15"/>
  <c r="G252" i="15"/>
  <c r="E252" i="15"/>
  <c r="D252" i="15"/>
  <c r="B252" i="15"/>
  <c r="N251" i="15"/>
  <c r="J251" i="15"/>
  <c r="G251" i="15"/>
  <c r="E251" i="15"/>
  <c r="D251" i="15"/>
  <c r="B251" i="15"/>
  <c r="N250" i="15"/>
  <c r="J250" i="15"/>
  <c r="G250" i="15"/>
  <c r="E250" i="15"/>
  <c r="D250" i="15"/>
  <c r="B250" i="15"/>
  <c r="N249" i="15"/>
  <c r="J249" i="15"/>
  <c r="G249" i="15"/>
  <c r="E249" i="15"/>
  <c r="D249" i="15"/>
  <c r="B249" i="15"/>
  <c r="N248" i="15"/>
  <c r="J248" i="15"/>
  <c r="G248" i="15"/>
  <c r="E248" i="15"/>
  <c r="D248" i="15"/>
  <c r="B248" i="15"/>
  <c r="N247" i="15"/>
  <c r="J247" i="15"/>
  <c r="G247" i="15"/>
  <c r="E247" i="15"/>
  <c r="D247" i="15"/>
  <c r="B247" i="15"/>
  <c r="N246" i="15"/>
  <c r="J246" i="15"/>
  <c r="G246" i="15"/>
  <c r="E246" i="15"/>
  <c r="D246" i="15"/>
  <c r="B246" i="15"/>
  <c r="N245" i="15"/>
  <c r="J245" i="15"/>
  <c r="G245" i="15"/>
  <c r="E245" i="15"/>
  <c r="D245" i="15"/>
  <c r="B245" i="15"/>
  <c r="N244" i="15"/>
  <c r="J244" i="15"/>
  <c r="G244" i="15"/>
  <c r="E244" i="15"/>
  <c r="D244" i="15"/>
  <c r="B244" i="15"/>
  <c r="N243" i="15"/>
  <c r="J243" i="15"/>
  <c r="G243" i="15"/>
  <c r="E243" i="15"/>
  <c r="D243" i="15"/>
  <c r="B243" i="15"/>
  <c r="N242" i="15"/>
  <c r="J242" i="15"/>
  <c r="G242" i="15"/>
  <c r="E242" i="15"/>
  <c r="D242" i="15"/>
  <c r="B242" i="15"/>
  <c r="N241" i="15"/>
  <c r="J241" i="15"/>
  <c r="G241" i="15"/>
  <c r="E241" i="15"/>
  <c r="D241" i="15"/>
  <c r="B241" i="15"/>
  <c r="N240" i="15"/>
  <c r="J240" i="15"/>
  <c r="G240" i="15"/>
  <c r="E240" i="15"/>
  <c r="D240" i="15"/>
  <c r="B240" i="15"/>
  <c r="N239" i="15"/>
  <c r="J239" i="15"/>
  <c r="G239" i="15"/>
  <c r="E239" i="15"/>
  <c r="D239" i="15"/>
  <c r="B239" i="15"/>
  <c r="N238" i="15"/>
  <c r="J238" i="15"/>
  <c r="G238" i="15"/>
  <c r="E238" i="15"/>
  <c r="D238" i="15"/>
  <c r="B238" i="15"/>
  <c r="N237" i="15"/>
  <c r="J237" i="15"/>
  <c r="G237" i="15"/>
  <c r="E237" i="15"/>
  <c r="D237" i="15"/>
  <c r="B237" i="15"/>
  <c r="N236" i="15"/>
  <c r="J236" i="15"/>
  <c r="G236" i="15"/>
  <c r="E236" i="15"/>
  <c r="D236" i="15"/>
  <c r="B236" i="15"/>
  <c r="N235" i="15"/>
  <c r="J235" i="15"/>
  <c r="G235" i="15"/>
  <c r="E235" i="15"/>
  <c r="D235" i="15"/>
  <c r="B235" i="15"/>
  <c r="N234" i="15"/>
  <c r="J234" i="15"/>
  <c r="G234" i="15"/>
  <c r="E234" i="15"/>
  <c r="D234" i="15"/>
  <c r="B234" i="15"/>
  <c r="N233" i="15"/>
  <c r="J233" i="15"/>
  <c r="G233" i="15"/>
  <c r="E233" i="15"/>
  <c r="D233" i="15"/>
  <c r="B233" i="15"/>
  <c r="N232" i="15"/>
  <c r="J232" i="15"/>
  <c r="G232" i="15"/>
  <c r="E232" i="15"/>
  <c r="D232" i="15"/>
  <c r="B232" i="15"/>
  <c r="N231" i="15"/>
  <c r="J231" i="15"/>
  <c r="G231" i="15"/>
  <c r="E231" i="15"/>
  <c r="D231" i="15"/>
  <c r="B231" i="15"/>
  <c r="N230" i="15"/>
  <c r="J230" i="15"/>
  <c r="G230" i="15"/>
  <c r="E230" i="15"/>
  <c r="D230" i="15"/>
  <c r="B230" i="15"/>
  <c r="N229" i="15"/>
  <c r="J229" i="15"/>
  <c r="G229" i="15"/>
  <c r="E229" i="15"/>
  <c r="D229" i="15"/>
  <c r="B229" i="15"/>
  <c r="N228" i="15"/>
  <c r="J228" i="15"/>
  <c r="G228" i="15"/>
  <c r="E228" i="15"/>
  <c r="D228" i="15"/>
  <c r="B228" i="15"/>
  <c r="N227" i="15"/>
  <c r="J227" i="15"/>
  <c r="G227" i="15"/>
  <c r="E227" i="15"/>
  <c r="D227" i="15"/>
  <c r="B227" i="15"/>
  <c r="N226" i="15"/>
  <c r="J226" i="15"/>
  <c r="G226" i="15"/>
  <c r="E226" i="15"/>
  <c r="D226" i="15"/>
  <c r="B226" i="15"/>
  <c r="N225" i="15"/>
  <c r="J225" i="15"/>
  <c r="G225" i="15"/>
  <c r="E225" i="15"/>
  <c r="D225" i="15"/>
  <c r="B225" i="15"/>
  <c r="N224" i="15"/>
  <c r="J224" i="15"/>
  <c r="G224" i="15"/>
  <c r="E224" i="15"/>
  <c r="D224" i="15"/>
  <c r="B224" i="15"/>
  <c r="N223" i="15"/>
  <c r="J223" i="15"/>
  <c r="G223" i="15"/>
  <c r="E223" i="15"/>
  <c r="D223" i="15"/>
  <c r="B223" i="15"/>
  <c r="N222" i="15"/>
  <c r="J222" i="15"/>
  <c r="G222" i="15"/>
  <c r="E222" i="15"/>
  <c r="D222" i="15"/>
  <c r="B222" i="15"/>
  <c r="N221" i="15"/>
  <c r="J221" i="15"/>
  <c r="G221" i="15"/>
  <c r="E221" i="15"/>
  <c r="D221" i="15"/>
  <c r="B221" i="15"/>
  <c r="N220" i="15"/>
  <c r="J220" i="15"/>
  <c r="G220" i="15"/>
  <c r="E220" i="15"/>
  <c r="D220" i="15"/>
  <c r="B220" i="15"/>
  <c r="N219" i="15"/>
  <c r="J219" i="15"/>
  <c r="G219" i="15"/>
  <c r="E219" i="15"/>
  <c r="D219" i="15"/>
  <c r="B219" i="15"/>
  <c r="N218" i="15"/>
  <c r="J218" i="15"/>
  <c r="G218" i="15"/>
  <c r="E218" i="15"/>
  <c r="D218" i="15"/>
  <c r="B218" i="15"/>
  <c r="N217" i="15"/>
  <c r="J217" i="15"/>
  <c r="G217" i="15"/>
  <c r="E217" i="15"/>
  <c r="D217" i="15"/>
  <c r="B217" i="15"/>
  <c r="N216" i="15"/>
  <c r="J216" i="15"/>
  <c r="G216" i="15"/>
  <c r="E216" i="15"/>
  <c r="D216" i="15"/>
  <c r="B216" i="15"/>
  <c r="N215" i="15"/>
  <c r="J215" i="15"/>
  <c r="G215" i="15"/>
  <c r="E215" i="15"/>
  <c r="D215" i="15"/>
  <c r="B215" i="15"/>
  <c r="N214" i="15"/>
  <c r="J214" i="15"/>
  <c r="G214" i="15"/>
  <c r="E214" i="15"/>
  <c r="D214" i="15"/>
  <c r="B214" i="15"/>
  <c r="N213" i="15"/>
  <c r="J213" i="15"/>
  <c r="G213" i="15"/>
  <c r="E213" i="15"/>
  <c r="D213" i="15"/>
  <c r="B213" i="15"/>
  <c r="N212" i="15"/>
  <c r="J212" i="15"/>
  <c r="G212" i="15"/>
  <c r="E212" i="15"/>
  <c r="D212" i="15"/>
  <c r="B212" i="15"/>
  <c r="N211" i="15"/>
  <c r="J211" i="15"/>
  <c r="G211" i="15"/>
  <c r="E211" i="15"/>
  <c r="D211" i="15"/>
  <c r="B211" i="15"/>
  <c r="N210" i="15"/>
  <c r="J210" i="15"/>
  <c r="G210" i="15"/>
  <c r="E210" i="15"/>
  <c r="D210" i="15"/>
  <c r="B210" i="15"/>
  <c r="N209" i="15"/>
  <c r="J209" i="15"/>
  <c r="G209" i="15"/>
  <c r="E209" i="15"/>
  <c r="D209" i="15"/>
  <c r="B209" i="15"/>
  <c r="N208" i="15"/>
  <c r="J208" i="15"/>
  <c r="G208" i="15"/>
  <c r="E208" i="15"/>
  <c r="D208" i="15"/>
  <c r="B208" i="15"/>
  <c r="N207" i="15"/>
  <c r="J207" i="15"/>
  <c r="G207" i="15"/>
  <c r="E207" i="15"/>
  <c r="D207" i="15"/>
  <c r="B207" i="15"/>
  <c r="N206" i="15"/>
  <c r="J206" i="15"/>
  <c r="G206" i="15"/>
  <c r="E206" i="15"/>
  <c r="D206" i="15"/>
  <c r="B206" i="15"/>
  <c r="N205" i="15"/>
  <c r="J205" i="15"/>
  <c r="G205" i="15"/>
  <c r="E205" i="15"/>
  <c r="D205" i="15"/>
  <c r="B205" i="15"/>
  <c r="N204" i="15"/>
  <c r="J204" i="15"/>
  <c r="G204" i="15"/>
  <c r="E204" i="15"/>
  <c r="D204" i="15"/>
  <c r="B204" i="15"/>
  <c r="N203" i="15"/>
  <c r="J203" i="15"/>
  <c r="G203" i="15"/>
  <c r="E203" i="15"/>
  <c r="D203" i="15"/>
  <c r="B203" i="15"/>
  <c r="N202" i="15"/>
  <c r="J202" i="15"/>
  <c r="G202" i="15"/>
  <c r="E202" i="15"/>
  <c r="D202" i="15"/>
  <c r="B202" i="15"/>
  <c r="N201" i="15"/>
  <c r="J201" i="15"/>
  <c r="G201" i="15"/>
  <c r="E201" i="15"/>
  <c r="D201" i="15"/>
  <c r="B201" i="15"/>
  <c r="N200" i="15"/>
  <c r="J200" i="15"/>
  <c r="G200" i="15"/>
  <c r="E200" i="15"/>
  <c r="D200" i="15"/>
  <c r="B200" i="15"/>
  <c r="N199" i="15"/>
  <c r="J199" i="15"/>
  <c r="G199" i="15"/>
  <c r="E199" i="15"/>
  <c r="D199" i="15"/>
  <c r="B199" i="15"/>
  <c r="N198" i="15"/>
  <c r="J198" i="15"/>
  <c r="G198" i="15"/>
  <c r="E198" i="15"/>
  <c r="D198" i="15"/>
  <c r="B198" i="15"/>
  <c r="N197" i="15"/>
  <c r="J197" i="15"/>
  <c r="G197" i="15"/>
  <c r="E197" i="15"/>
  <c r="D197" i="15"/>
  <c r="B197" i="15"/>
  <c r="N196" i="15"/>
  <c r="J196" i="15"/>
  <c r="G196" i="15"/>
  <c r="E196" i="15"/>
  <c r="D196" i="15"/>
  <c r="B196" i="15"/>
  <c r="N195" i="15"/>
  <c r="J195" i="15"/>
  <c r="G195" i="15"/>
  <c r="E195" i="15"/>
  <c r="D195" i="15"/>
  <c r="B195" i="15"/>
  <c r="N194" i="15"/>
  <c r="J194" i="15"/>
  <c r="G194" i="15"/>
  <c r="E194" i="15"/>
  <c r="D194" i="15"/>
  <c r="B194" i="15"/>
  <c r="N193" i="15"/>
  <c r="J193" i="15"/>
  <c r="G193" i="15"/>
  <c r="E193" i="15"/>
  <c r="D193" i="15"/>
  <c r="B193" i="15"/>
  <c r="N192" i="15"/>
  <c r="J192" i="15"/>
  <c r="G192" i="15"/>
  <c r="E192" i="15"/>
  <c r="D192" i="15"/>
  <c r="B192" i="15"/>
  <c r="N191" i="15"/>
  <c r="J191" i="15"/>
  <c r="G191" i="15"/>
  <c r="E191" i="15"/>
  <c r="D191" i="15"/>
  <c r="B191" i="15"/>
  <c r="N190" i="15"/>
  <c r="J190" i="15"/>
  <c r="G190" i="15"/>
  <c r="E190" i="15"/>
  <c r="D190" i="15"/>
  <c r="B190" i="15"/>
  <c r="N189" i="15"/>
  <c r="J189" i="15"/>
  <c r="G189" i="15"/>
  <c r="E189" i="15"/>
  <c r="D189" i="15"/>
  <c r="B189" i="15"/>
  <c r="N188" i="15"/>
  <c r="J188" i="15"/>
  <c r="G188" i="15"/>
  <c r="E188" i="15"/>
  <c r="D188" i="15"/>
  <c r="B188" i="15"/>
  <c r="N187" i="15"/>
  <c r="J187" i="15"/>
  <c r="G187" i="15"/>
  <c r="E187" i="15"/>
  <c r="D187" i="15"/>
  <c r="B187" i="15"/>
  <c r="N186" i="15"/>
  <c r="J186" i="15"/>
  <c r="G186" i="15"/>
  <c r="E186" i="15"/>
  <c r="D186" i="15"/>
  <c r="B186" i="15"/>
  <c r="N185" i="15"/>
  <c r="J185" i="15"/>
  <c r="G185" i="15"/>
  <c r="E185" i="15"/>
  <c r="D185" i="15"/>
  <c r="B185" i="15"/>
  <c r="N184" i="15"/>
  <c r="J184" i="15"/>
  <c r="G184" i="15"/>
  <c r="E184" i="15"/>
  <c r="D184" i="15"/>
  <c r="B184" i="15"/>
  <c r="N183" i="15"/>
  <c r="J183" i="15"/>
  <c r="G183" i="15"/>
  <c r="E183" i="15"/>
  <c r="D183" i="15"/>
  <c r="B183" i="15"/>
  <c r="N182" i="15"/>
  <c r="J182" i="15"/>
  <c r="G182" i="15"/>
  <c r="E182" i="15"/>
  <c r="D182" i="15"/>
  <c r="B182" i="15"/>
  <c r="N181" i="15"/>
  <c r="J181" i="15"/>
  <c r="G181" i="15"/>
  <c r="E181" i="15"/>
  <c r="D181" i="15"/>
  <c r="B181" i="15"/>
  <c r="N180" i="15"/>
  <c r="J180" i="15"/>
  <c r="G180" i="15"/>
  <c r="E180" i="15"/>
  <c r="D180" i="15"/>
  <c r="B180" i="15"/>
  <c r="N179" i="15"/>
  <c r="J179" i="15"/>
  <c r="G179" i="15"/>
  <c r="E179" i="15"/>
  <c r="D179" i="15"/>
  <c r="B179" i="15"/>
  <c r="N178" i="15"/>
  <c r="J178" i="15"/>
  <c r="G178" i="15"/>
  <c r="E178" i="15"/>
  <c r="D178" i="15"/>
  <c r="B178" i="15"/>
  <c r="N177" i="15"/>
  <c r="J177" i="15"/>
  <c r="G177" i="15"/>
  <c r="E177" i="15"/>
  <c r="D177" i="15"/>
  <c r="B177" i="15"/>
  <c r="N176" i="15"/>
  <c r="J176" i="15"/>
  <c r="G176" i="15"/>
  <c r="E176" i="15"/>
  <c r="D176" i="15"/>
  <c r="B176" i="15"/>
  <c r="N175" i="15"/>
  <c r="J175" i="15"/>
  <c r="G175" i="15"/>
  <c r="E175" i="15"/>
  <c r="D175" i="15"/>
  <c r="B175" i="15"/>
  <c r="N174" i="15"/>
  <c r="J174" i="15"/>
  <c r="G174" i="15"/>
  <c r="E174" i="15"/>
  <c r="D174" i="15"/>
  <c r="B174" i="15"/>
  <c r="N173" i="15"/>
  <c r="J173" i="15"/>
  <c r="G173" i="15"/>
  <c r="E173" i="15"/>
  <c r="D173" i="15"/>
  <c r="B173" i="15"/>
  <c r="N172" i="15"/>
  <c r="J172" i="15"/>
  <c r="G172" i="15"/>
  <c r="E172" i="15"/>
  <c r="D172" i="15"/>
  <c r="B172" i="15"/>
  <c r="N171" i="15"/>
  <c r="J171" i="15"/>
  <c r="G171" i="15"/>
  <c r="E171" i="15"/>
  <c r="D171" i="15"/>
  <c r="B171" i="15"/>
  <c r="N170" i="15"/>
  <c r="J170" i="15"/>
  <c r="G170" i="15"/>
  <c r="E170" i="15"/>
  <c r="D170" i="15"/>
  <c r="B170" i="15"/>
  <c r="N169" i="15"/>
  <c r="J169" i="15"/>
  <c r="G169" i="15"/>
  <c r="E169" i="15"/>
  <c r="D169" i="15"/>
  <c r="B169" i="15"/>
  <c r="N168" i="15"/>
  <c r="J168" i="15"/>
  <c r="G168" i="15"/>
  <c r="E168" i="15"/>
  <c r="D168" i="15"/>
  <c r="B168" i="15"/>
  <c r="N167" i="15"/>
  <c r="J167" i="15"/>
  <c r="G167" i="15"/>
  <c r="E167" i="15"/>
  <c r="D167" i="15"/>
  <c r="B167" i="15"/>
  <c r="N166" i="15"/>
  <c r="J166" i="15"/>
  <c r="G166" i="15"/>
  <c r="E166" i="15"/>
  <c r="D166" i="15"/>
  <c r="B166" i="15"/>
  <c r="N165" i="15"/>
  <c r="J165" i="15"/>
  <c r="G165" i="15"/>
  <c r="E165" i="15"/>
  <c r="D165" i="15"/>
  <c r="B165" i="15"/>
  <c r="N164" i="15"/>
  <c r="J164" i="15"/>
  <c r="G164" i="15"/>
  <c r="E164" i="15"/>
  <c r="D164" i="15"/>
  <c r="B164" i="15"/>
  <c r="N163" i="15"/>
  <c r="J163" i="15"/>
  <c r="G163" i="15"/>
  <c r="E163" i="15"/>
  <c r="D163" i="15"/>
  <c r="B163" i="15"/>
  <c r="N162" i="15"/>
  <c r="J162" i="15"/>
  <c r="G162" i="15"/>
  <c r="E162" i="15"/>
  <c r="D162" i="15"/>
  <c r="B162" i="15"/>
  <c r="N161" i="15"/>
  <c r="J161" i="15"/>
  <c r="G161" i="15"/>
  <c r="E161" i="15"/>
  <c r="D161" i="15"/>
  <c r="B161" i="15"/>
  <c r="N160" i="15"/>
  <c r="J160" i="15"/>
  <c r="G160" i="15"/>
  <c r="E160" i="15"/>
  <c r="D160" i="15"/>
  <c r="B160" i="15"/>
  <c r="N159" i="15"/>
  <c r="J159" i="15"/>
  <c r="G159" i="15"/>
  <c r="E159" i="15"/>
  <c r="D159" i="15"/>
  <c r="B159" i="15"/>
  <c r="N158" i="15"/>
  <c r="J158" i="15"/>
  <c r="G158" i="15"/>
  <c r="E158" i="15"/>
  <c r="D158" i="15"/>
  <c r="B158" i="15"/>
  <c r="N157" i="15"/>
  <c r="J157" i="15"/>
  <c r="G157" i="15"/>
  <c r="E157" i="15"/>
  <c r="D157" i="15"/>
  <c r="B157" i="15"/>
  <c r="N156" i="15"/>
  <c r="J156" i="15"/>
  <c r="G156" i="15"/>
  <c r="E156" i="15"/>
  <c r="D156" i="15"/>
  <c r="B156" i="15"/>
  <c r="N155" i="15"/>
  <c r="J155" i="15"/>
  <c r="G155" i="15"/>
  <c r="E155" i="15"/>
  <c r="D155" i="15"/>
  <c r="B155" i="15"/>
  <c r="N154" i="15"/>
  <c r="J154" i="15"/>
  <c r="G154" i="15"/>
  <c r="E154" i="15"/>
  <c r="D154" i="15"/>
  <c r="B154" i="15"/>
  <c r="N153" i="15"/>
  <c r="J153" i="15"/>
  <c r="G153" i="15"/>
  <c r="E153" i="15"/>
  <c r="D153" i="15"/>
  <c r="B153" i="15"/>
  <c r="N152" i="15"/>
  <c r="J152" i="15"/>
  <c r="G152" i="15"/>
  <c r="E152" i="15"/>
  <c r="D152" i="15"/>
  <c r="B152" i="15"/>
  <c r="N151" i="15"/>
  <c r="J151" i="15"/>
  <c r="G151" i="15"/>
  <c r="E151" i="15"/>
  <c r="D151" i="15"/>
  <c r="B151" i="15"/>
  <c r="N150" i="15"/>
  <c r="J150" i="15"/>
  <c r="G150" i="15"/>
  <c r="E150" i="15"/>
  <c r="D150" i="15"/>
  <c r="B150" i="15"/>
  <c r="N149" i="15"/>
  <c r="J149" i="15"/>
  <c r="G149" i="15"/>
  <c r="E149" i="15"/>
  <c r="D149" i="15"/>
  <c r="B149" i="15"/>
  <c r="N148" i="15"/>
  <c r="J148" i="15"/>
  <c r="G148" i="15"/>
  <c r="E148" i="15"/>
  <c r="D148" i="15"/>
  <c r="B148" i="15"/>
  <c r="N147" i="15"/>
  <c r="J147" i="15"/>
  <c r="G147" i="15"/>
  <c r="E147" i="15"/>
  <c r="D147" i="15"/>
  <c r="B147" i="15"/>
  <c r="N146" i="15"/>
  <c r="J146" i="15"/>
  <c r="G146" i="15"/>
  <c r="E146" i="15"/>
  <c r="D146" i="15"/>
  <c r="B146" i="15"/>
  <c r="N145" i="15"/>
  <c r="J145" i="15"/>
  <c r="G145" i="15"/>
  <c r="E145" i="15"/>
  <c r="D145" i="15"/>
  <c r="B145" i="15"/>
  <c r="N144" i="15"/>
  <c r="J144" i="15"/>
  <c r="G144" i="15"/>
  <c r="E144" i="15"/>
  <c r="D144" i="15"/>
  <c r="B144" i="15"/>
  <c r="N143" i="15"/>
  <c r="J143" i="15"/>
  <c r="G143" i="15"/>
  <c r="E143" i="15"/>
  <c r="D143" i="15"/>
  <c r="B143" i="15"/>
  <c r="N142" i="15"/>
  <c r="J142" i="15"/>
  <c r="G142" i="15"/>
  <c r="E142" i="15"/>
  <c r="D142" i="15"/>
  <c r="B142" i="15"/>
  <c r="N141" i="15"/>
  <c r="J141" i="15"/>
  <c r="G141" i="15"/>
  <c r="E141" i="15"/>
  <c r="D141" i="15"/>
  <c r="B141" i="15"/>
  <c r="N140" i="15"/>
  <c r="J140" i="15"/>
  <c r="G140" i="15"/>
  <c r="E140" i="15"/>
  <c r="D140" i="15"/>
  <c r="B140" i="15"/>
  <c r="N139" i="15"/>
  <c r="J139" i="15"/>
  <c r="G139" i="15"/>
  <c r="E139" i="15"/>
  <c r="D139" i="15"/>
  <c r="B139" i="15"/>
  <c r="N138" i="15"/>
  <c r="J138" i="15"/>
  <c r="G138" i="15"/>
  <c r="E138" i="15"/>
  <c r="D138" i="15"/>
  <c r="B138" i="15"/>
  <c r="N137" i="15"/>
  <c r="J137" i="15"/>
  <c r="G137" i="15"/>
  <c r="E137" i="15"/>
  <c r="D137" i="15"/>
  <c r="B137" i="15"/>
  <c r="N136" i="15"/>
  <c r="J136" i="15"/>
  <c r="G136" i="15"/>
  <c r="E136" i="15"/>
  <c r="D136" i="15"/>
  <c r="B136" i="15"/>
  <c r="N135" i="15"/>
  <c r="J135" i="15"/>
  <c r="G135" i="15"/>
  <c r="E135" i="15"/>
  <c r="D135" i="15"/>
  <c r="B135" i="15"/>
  <c r="N134" i="15"/>
  <c r="J134" i="15"/>
  <c r="G134" i="15"/>
  <c r="E134" i="15"/>
  <c r="D134" i="15"/>
  <c r="B134" i="15"/>
  <c r="N133" i="15"/>
  <c r="J133" i="15"/>
  <c r="G133" i="15"/>
  <c r="E133" i="15"/>
  <c r="D133" i="15"/>
  <c r="B133" i="15"/>
  <c r="N132" i="15"/>
  <c r="J132" i="15"/>
  <c r="G132" i="15"/>
  <c r="E132" i="15"/>
  <c r="D132" i="15"/>
  <c r="B132" i="15"/>
  <c r="N131" i="15"/>
  <c r="J131" i="15"/>
  <c r="G131" i="15"/>
  <c r="E131" i="15"/>
  <c r="D131" i="15"/>
  <c r="B131" i="15"/>
  <c r="N130" i="15"/>
  <c r="J130" i="15"/>
  <c r="G130" i="15"/>
  <c r="E130" i="15"/>
  <c r="D130" i="15"/>
  <c r="B130" i="15"/>
  <c r="N129" i="15"/>
  <c r="J129" i="15"/>
  <c r="G129" i="15"/>
  <c r="E129" i="15"/>
  <c r="D129" i="15"/>
  <c r="B129" i="15"/>
  <c r="N128" i="15"/>
  <c r="J128" i="15"/>
  <c r="G128" i="15"/>
  <c r="E128" i="15"/>
  <c r="D128" i="15"/>
  <c r="B128" i="15"/>
  <c r="N127" i="15"/>
  <c r="J127" i="15"/>
  <c r="G127" i="15"/>
  <c r="E127" i="15"/>
  <c r="D127" i="15"/>
  <c r="B127" i="15"/>
  <c r="N126" i="15"/>
  <c r="J126" i="15"/>
  <c r="G126" i="15"/>
  <c r="E126" i="15"/>
  <c r="D126" i="15"/>
  <c r="B126" i="15"/>
  <c r="N125" i="15"/>
  <c r="J125" i="15"/>
  <c r="G125" i="15"/>
  <c r="E125" i="15"/>
  <c r="D125" i="15"/>
  <c r="B125" i="15"/>
  <c r="N124" i="15"/>
  <c r="J124" i="15"/>
  <c r="G124" i="15"/>
  <c r="E124" i="15"/>
  <c r="D124" i="15"/>
  <c r="B124" i="15"/>
  <c r="N123" i="15"/>
  <c r="J123" i="15"/>
  <c r="G123" i="15"/>
  <c r="E123" i="15"/>
  <c r="D123" i="15"/>
  <c r="B123" i="15"/>
  <c r="N122" i="15"/>
  <c r="J122" i="15"/>
  <c r="G122" i="15"/>
  <c r="E122" i="15"/>
  <c r="D122" i="15"/>
  <c r="B122" i="15"/>
  <c r="N121" i="15"/>
  <c r="J121" i="15"/>
  <c r="G121" i="15"/>
  <c r="E121" i="15"/>
  <c r="D121" i="15"/>
  <c r="B121" i="15"/>
  <c r="N120" i="15"/>
  <c r="J120" i="15"/>
  <c r="G120" i="15"/>
  <c r="E120" i="15"/>
  <c r="D120" i="15"/>
  <c r="B120" i="15"/>
  <c r="N119" i="15"/>
  <c r="J119" i="15"/>
  <c r="G119" i="15"/>
  <c r="E119" i="15"/>
  <c r="D119" i="15"/>
  <c r="B119" i="15"/>
  <c r="N118" i="15"/>
  <c r="J118" i="15"/>
  <c r="G118" i="15"/>
  <c r="E118" i="15"/>
  <c r="D118" i="15"/>
  <c r="B118" i="15"/>
  <c r="N117" i="15"/>
  <c r="J117" i="15"/>
  <c r="G117" i="15"/>
  <c r="E117" i="15"/>
  <c r="D117" i="15"/>
  <c r="B117" i="15"/>
  <c r="N116" i="15"/>
  <c r="J116" i="15"/>
  <c r="G116" i="15"/>
  <c r="E116" i="15"/>
  <c r="D116" i="15"/>
  <c r="B116" i="15"/>
  <c r="N115" i="15"/>
  <c r="J115" i="15"/>
  <c r="G115" i="15"/>
  <c r="E115" i="15"/>
  <c r="D115" i="15"/>
  <c r="B115" i="15"/>
  <c r="N114" i="15"/>
  <c r="J114" i="15"/>
  <c r="G114" i="15"/>
  <c r="E114" i="15"/>
  <c r="D114" i="15"/>
  <c r="B114" i="15"/>
  <c r="N113" i="15"/>
  <c r="J113" i="15"/>
  <c r="G113" i="15"/>
  <c r="E113" i="15"/>
  <c r="D113" i="15"/>
  <c r="B113" i="15"/>
  <c r="N112" i="15"/>
  <c r="J112" i="15"/>
  <c r="G112" i="15"/>
  <c r="E112" i="15"/>
  <c r="D112" i="15"/>
  <c r="B112" i="15"/>
  <c r="N111" i="15"/>
  <c r="J111" i="15"/>
  <c r="G111" i="15"/>
  <c r="E111" i="15"/>
  <c r="D111" i="15"/>
  <c r="B111" i="15"/>
  <c r="N110" i="15"/>
  <c r="J110" i="15"/>
  <c r="G110" i="15"/>
  <c r="E110" i="15"/>
  <c r="D110" i="15"/>
  <c r="B110" i="15"/>
  <c r="N109" i="15"/>
  <c r="J109" i="15"/>
  <c r="G109" i="15"/>
  <c r="E109" i="15"/>
  <c r="D109" i="15"/>
  <c r="B109" i="15"/>
  <c r="N108" i="15"/>
  <c r="J108" i="15"/>
  <c r="G108" i="15"/>
  <c r="E108" i="15"/>
  <c r="D108" i="15"/>
  <c r="B108" i="15"/>
  <c r="N107" i="15"/>
  <c r="J107" i="15"/>
  <c r="G107" i="15"/>
  <c r="E107" i="15"/>
  <c r="D107" i="15"/>
  <c r="B107" i="15"/>
  <c r="N106" i="15"/>
  <c r="J106" i="15"/>
  <c r="G106" i="15"/>
  <c r="E106" i="15"/>
  <c r="D106" i="15"/>
  <c r="B106" i="15"/>
  <c r="N105" i="15"/>
  <c r="J105" i="15"/>
  <c r="G105" i="15"/>
  <c r="E105" i="15"/>
  <c r="D105" i="15"/>
  <c r="B105" i="15"/>
  <c r="N104" i="15"/>
  <c r="J104" i="15"/>
  <c r="G104" i="15"/>
  <c r="E104" i="15"/>
  <c r="D104" i="15"/>
  <c r="B104" i="15"/>
  <c r="N103" i="15"/>
  <c r="J103" i="15"/>
  <c r="G103" i="15"/>
  <c r="E103" i="15"/>
  <c r="D103" i="15"/>
  <c r="B103" i="15"/>
  <c r="N102" i="15"/>
  <c r="J102" i="15"/>
  <c r="G102" i="15"/>
  <c r="E102" i="15"/>
  <c r="D102" i="15"/>
  <c r="B102" i="15"/>
  <c r="N101" i="15"/>
  <c r="J101" i="15"/>
  <c r="G101" i="15"/>
  <c r="E101" i="15"/>
  <c r="D101" i="15"/>
  <c r="B101" i="15"/>
  <c r="N100" i="15"/>
  <c r="J100" i="15"/>
  <c r="G100" i="15"/>
  <c r="E100" i="15"/>
  <c r="D100" i="15"/>
  <c r="B100" i="15"/>
  <c r="N99" i="15"/>
  <c r="J99" i="15"/>
  <c r="G99" i="15"/>
  <c r="E99" i="15"/>
  <c r="D99" i="15"/>
  <c r="B99" i="15"/>
  <c r="N98" i="15"/>
  <c r="J98" i="15"/>
  <c r="G98" i="15"/>
  <c r="E98" i="15"/>
  <c r="D98" i="15"/>
  <c r="B98" i="15"/>
  <c r="N97" i="15"/>
  <c r="J97" i="15"/>
  <c r="G97" i="15"/>
  <c r="E97" i="15"/>
  <c r="D97" i="15"/>
  <c r="B97" i="15"/>
  <c r="N96" i="15"/>
  <c r="J96" i="15"/>
  <c r="G96" i="15"/>
  <c r="E96" i="15"/>
  <c r="D96" i="15"/>
  <c r="B96" i="15"/>
  <c r="N95" i="15"/>
  <c r="J95" i="15"/>
  <c r="G95" i="15"/>
  <c r="E95" i="15"/>
  <c r="D95" i="15"/>
  <c r="B95" i="15"/>
  <c r="N94" i="15"/>
  <c r="J94" i="15"/>
  <c r="G94" i="15"/>
  <c r="E94" i="15"/>
  <c r="D94" i="15"/>
  <c r="B94" i="15"/>
  <c r="N93" i="15"/>
  <c r="J93" i="15"/>
  <c r="G93" i="15"/>
  <c r="E93" i="15"/>
  <c r="D93" i="15"/>
  <c r="B93" i="15"/>
  <c r="N92" i="15"/>
  <c r="J92" i="15"/>
  <c r="G92" i="15"/>
  <c r="E92" i="15"/>
  <c r="D92" i="15"/>
  <c r="B92" i="15"/>
  <c r="N91" i="15"/>
  <c r="J91" i="15"/>
  <c r="G91" i="15"/>
  <c r="E91" i="15"/>
  <c r="D91" i="15"/>
  <c r="B91" i="15"/>
  <c r="N90" i="15"/>
  <c r="J90" i="15"/>
  <c r="G90" i="15"/>
  <c r="E90" i="15"/>
  <c r="D90" i="15"/>
  <c r="B90" i="15"/>
  <c r="N89" i="15"/>
  <c r="J89" i="15"/>
  <c r="G89" i="15"/>
  <c r="E89" i="15"/>
  <c r="D89" i="15"/>
  <c r="B89" i="15"/>
  <c r="N88" i="15"/>
  <c r="J88" i="15"/>
  <c r="G88" i="15"/>
  <c r="E88" i="15"/>
  <c r="D88" i="15"/>
  <c r="B88" i="15"/>
  <c r="N87" i="15"/>
  <c r="J87" i="15"/>
  <c r="G87" i="15"/>
  <c r="E87" i="15"/>
  <c r="D87" i="15"/>
  <c r="B87" i="15"/>
  <c r="N86" i="15"/>
  <c r="J86" i="15"/>
  <c r="G86" i="15"/>
  <c r="E86" i="15"/>
  <c r="D86" i="15"/>
  <c r="B86" i="15"/>
  <c r="N85" i="15"/>
  <c r="J85" i="15"/>
  <c r="G85" i="15"/>
  <c r="E85" i="15"/>
  <c r="D85" i="15"/>
  <c r="B85" i="15"/>
  <c r="N84" i="15"/>
  <c r="J84" i="15"/>
  <c r="G84" i="15"/>
  <c r="E84" i="15"/>
  <c r="D84" i="15"/>
  <c r="B84" i="15"/>
  <c r="N83" i="15"/>
  <c r="J83" i="15"/>
  <c r="G83" i="15"/>
  <c r="E83" i="15"/>
  <c r="D83" i="15"/>
  <c r="B83" i="15"/>
  <c r="N82" i="15"/>
  <c r="J82" i="15"/>
  <c r="G82" i="15"/>
  <c r="E82" i="15"/>
  <c r="D82" i="15"/>
  <c r="B82" i="15"/>
  <c r="N81" i="15"/>
  <c r="J81" i="15"/>
  <c r="G81" i="15"/>
  <c r="E81" i="15"/>
  <c r="D81" i="15"/>
  <c r="B81" i="15"/>
  <c r="N80" i="15"/>
  <c r="J80" i="15"/>
  <c r="G80" i="15"/>
  <c r="E80" i="15"/>
  <c r="D80" i="15"/>
  <c r="B80" i="15"/>
  <c r="N79" i="15"/>
  <c r="J79" i="15"/>
  <c r="G79" i="15"/>
  <c r="E79" i="15"/>
  <c r="D79" i="15"/>
  <c r="B79" i="15"/>
  <c r="N78" i="15"/>
  <c r="J78" i="15"/>
  <c r="G78" i="15"/>
  <c r="E78" i="15"/>
  <c r="D78" i="15"/>
  <c r="B78" i="15"/>
  <c r="N77" i="15"/>
  <c r="J77" i="15"/>
  <c r="G77" i="15"/>
  <c r="E77" i="15"/>
  <c r="D77" i="15"/>
  <c r="B77" i="15"/>
  <c r="N76" i="15"/>
  <c r="J76" i="15"/>
  <c r="G76" i="15"/>
  <c r="E76" i="15"/>
  <c r="D76" i="15"/>
  <c r="B76" i="15"/>
  <c r="N75" i="15"/>
  <c r="J75" i="15"/>
  <c r="G75" i="15"/>
  <c r="E75" i="15"/>
  <c r="D75" i="15"/>
  <c r="B75" i="15"/>
  <c r="N74" i="15"/>
  <c r="J74" i="15"/>
  <c r="G74" i="15"/>
  <c r="E74" i="15"/>
  <c r="D74" i="15"/>
  <c r="B74" i="15"/>
  <c r="N73" i="15"/>
  <c r="J73" i="15"/>
  <c r="G73" i="15"/>
  <c r="E73" i="15"/>
  <c r="D73" i="15"/>
  <c r="B73" i="15"/>
  <c r="N72" i="15"/>
  <c r="J72" i="15"/>
  <c r="G72" i="15"/>
  <c r="E72" i="15"/>
  <c r="D72" i="15"/>
  <c r="B72" i="15"/>
  <c r="N71" i="15"/>
  <c r="J71" i="15"/>
  <c r="G71" i="15"/>
  <c r="E71" i="15"/>
  <c r="D71" i="15"/>
  <c r="B71" i="15"/>
  <c r="N70" i="15"/>
  <c r="J70" i="15"/>
  <c r="G70" i="15"/>
  <c r="E70" i="15"/>
  <c r="D70" i="15"/>
  <c r="B70" i="15"/>
  <c r="N69" i="15"/>
  <c r="J69" i="15"/>
  <c r="G69" i="15"/>
  <c r="E69" i="15"/>
  <c r="D69" i="15"/>
  <c r="B69" i="15"/>
  <c r="N68" i="15"/>
  <c r="J68" i="15"/>
  <c r="G68" i="15"/>
  <c r="E68" i="15"/>
  <c r="D68" i="15"/>
  <c r="B68" i="15"/>
  <c r="N67" i="15"/>
  <c r="J67" i="15"/>
  <c r="G67" i="15"/>
  <c r="E67" i="15"/>
  <c r="D67" i="15"/>
  <c r="B67" i="15"/>
  <c r="N66" i="15"/>
  <c r="J66" i="15"/>
  <c r="G66" i="15"/>
  <c r="E66" i="15"/>
  <c r="D66" i="15"/>
  <c r="B66" i="15"/>
  <c r="N65" i="15"/>
  <c r="J65" i="15"/>
  <c r="G65" i="15"/>
  <c r="E65" i="15"/>
  <c r="D65" i="15"/>
  <c r="B65" i="15"/>
  <c r="N64" i="15"/>
  <c r="J64" i="15"/>
  <c r="G64" i="15"/>
  <c r="E64" i="15"/>
  <c r="D64" i="15"/>
  <c r="B64" i="15"/>
  <c r="N63" i="15"/>
  <c r="J63" i="15"/>
  <c r="G63" i="15"/>
  <c r="E63" i="15"/>
  <c r="D63" i="15"/>
  <c r="B63" i="15"/>
  <c r="N62" i="15"/>
  <c r="J62" i="15"/>
  <c r="G62" i="15"/>
  <c r="E62" i="15"/>
  <c r="D62" i="15"/>
  <c r="B62" i="15"/>
  <c r="N61" i="15"/>
  <c r="J61" i="15"/>
  <c r="G61" i="15"/>
  <c r="E61" i="15"/>
  <c r="D61" i="15"/>
  <c r="B61" i="15"/>
  <c r="N60" i="15"/>
  <c r="J60" i="15"/>
  <c r="G60" i="15"/>
  <c r="E60" i="15"/>
  <c r="D60" i="15"/>
  <c r="B60" i="15"/>
  <c r="N59" i="15"/>
  <c r="J59" i="15"/>
  <c r="G59" i="15"/>
  <c r="E59" i="15"/>
  <c r="D59" i="15"/>
  <c r="B59" i="15"/>
  <c r="N58" i="15"/>
  <c r="J58" i="15"/>
  <c r="G58" i="15"/>
  <c r="E58" i="15"/>
  <c r="D58" i="15"/>
  <c r="B58" i="15"/>
  <c r="N57" i="15"/>
  <c r="J57" i="15"/>
  <c r="G57" i="15"/>
  <c r="E57" i="15"/>
  <c r="D57" i="15"/>
  <c r="B57" i="15"/>
  <c r="N56" i="15"/>
  <c r="J56" i="15"/>
  <c r="G56" i="15"/>
  <c r="E56" i="15"/>
  <c r="D56" i="15"/>
  <c r="B56" i="15"/>
  <c r="N55" i="15"/>
  <c r="J55" i="15"/>
  <c r="G55" i="15"/>
  <c r="E55" i="15"/>
  <c r="D55" i="15"/>
  <c r="B55" i="15"/>
  <c r="N54" i="15"/>
  <c r="J54" i="15"/>
  <c r="G54" i="15"/>
  <c r="E54" i="15"/>
  <c r="D54" i="15"/>
  <c r="B54" i="15"/>
  <c r="N53" i="15"/>
  <c r="J53" i="15"/>
  <c r="G53" i="15"/>
  <c r="E53" i="15"/>
  <c r="D53" i="15"/>
  <c r="B53" i="15"/>
  <c r="N52" i="15"/>
  <c r="J52" i="15"/>
  <c r="G52" i="15"/>
  <c r="E52" i="15"/>
  <c r="D52" i="15"/>
  <c r="B52" i="15"/>
  <c r="N51" i="15"/>
  <c r="J51" i="15"/>
  <c r="G51" i="15"/>
  <c r="E51" i="15"/>
  <c r="D51" i="15"/>
  <c r="B51" i="15"/>
  <c r="N50" i="15"/>
  <c r="J50" i="15"/>
  <c r="G50" i="15"/>
  <c r="E50" i="15"/>
  <c r="D50" i="15"/>
  <c r="B50" i="15"/>
  <c r="N49" i="15"/>
  <c r="J49" i="15"/>
  <c r="G49" i="15"/>
  <c r="E49" i="15"/>
  <c r="D49" i="15"/>
  <c r="B49" i="15"/>
  <c r="N48" i="15"/>
  <c r="J48" i="15"/>
  <c r="G48" i="15"/>
  <c r="E48" i="15"/>
  <c r="D48" i="15"/>
  <c r="B48" i="15"/>
  <c r="N47" i="15"/>
  <c r="J47" i="15"/>
  <c r="G47" i="15"/>
  <c r="E47" i="15"/>
  <c r="D47" i="15"/>
  <c r="B47" i="15"/>
  <c r="N46" i="15"/>
  <c r="J46" i="15"/>
  <c r="G46" i="15"/>
  <c r="E46" i="15"/>
  <c r="D46" i="15"/>
  <c r="B46" i="15"/>
  <c r="N45" i="15"/>
  <c r="J45" i="15"/>
  <c r="G45" i="15"/>
  <c r="E45" i="15"/>
  <c r="D45" i="15"/>
  <c r="B45" i="15"/>
  <c r="N44" i="15"/>
  <c r="J44" i="15"/>
  <c r="G44" i="15"/>
  <c r="E44" i="15"/>
  <c r="D44" i="15"/>
  <c r="B44" i="15"/>
  <c r="N43" i="15"/>
  <c r="J43" i="15"/>
  <c r="G43" i="15"/>
  <c r="E43" i="15"/>
  <c r="D43" i="15"/>
  <c r="B43" i="15"/>
  <c r="N42" i="15"/>
  <c r="J42" i="15"/>
  <c r="G42" i="15"/>
  <c r="E42" i="15"/>
  <c r="D42" i="15"/>
  <c r="B42" i="15"/>
  <c r="N41" i="15"/>
  <c r="J41" i="15"/>
  <c r="G41" i="15"/>
  <c r="E41" i="15"/>
  <c r="D41" i="15"/>
  <c r="B41" i="15"/>
  <c r="N40" i="15"/>
  <c r="J40" i="15"/>
  <c r="G40" i="15"/>
  <c r="E40" i="15"/>
  <c r="D40" i="15"/>
  <c r="B40" i="15"/>
  <c r="N39" i="15"/>
  <c r="J39" i="15"/>
  <c r="G39" i="15"/>
  <c r="E39" i="15"/>
  <c r="D39" i="15"/>
  <c r="B39" i="15"/>
  <c r="N38" i="15"/>
  <c r="J38" i="15"/>
  <c r="G38" i="15"/>
  <c r="E38" i="15"/>
  <c r="D38" i="15"/>
  <c r="B38" i="15"/>
  <c r="N37" i="15"/>
  <c r="J37" i="15"/>
  <c r="G37" i="15"/>
  <c r="E37" i="15"/>
  <c r="D37" i="15"/>
  <c r="B37" i="15"/>
  <c r="N36" i="15"/>
  <c r="J36" i="15"/>
  <c r="G36" i="15"/>
  <c r="E36" i="15"/>
  <c r="D36" i="15"/>
  <c r="B36" i="15"/>
  <c r="N35" i="15"/>
  <c r="J35" i="15"/>
  <c r="G35" i="15"/>
  <c r="E35" i="15"/>
  <c r="D35" i="15"/>
  <c r="B35" i="15"/>
  <c r="N34" i="15"/>
  <c r="J34" i="15"/>
  <c r="G34" i="15"/>
  <c r="E34" i="15"/>
  <c r="D34" i="15"/>
  <c r="B34" i="15"/>
  <c r="N33" i="15"/>
  <c r="J33" i="15"/>
  <c r="G33" i="15"/>
  <c r="E33" i="15"/>
  <c r="D33" i="15"/>
  <c r="B33" i="15"/>
  <c r="N32" i="15"/>
  <c r="J32" i="15"/>
  <c r="G32" i="15"/>
  <c r="E32" i="15"/>
  <c r="D32" i="15"/>
  <c r="B32" i="15"/>
  <c r="N31" i="15"/>
  <c r="J31" i="15"/>
  <c r="G31" i="15"/>
  <c r="E31" i="15"/>
  <c r="D31" i="15"/>
  <c r="B31" i="15"/>
  <c r="N30" i="15"/>
  <c r="J30" i="15"/>
  <c r="G30" i="15"/>
  <c r="E30" i="15"/>
  <c r="D30" i="15"/>
  <c r="B30" i="15"/>
  <c r="N29" i="15"/>
  <c r="J29" i="15"/>
  <c r="G29" i="15"/>
  <c r="E29" i="15"/>
  <c r="D29" i="15"/>
  <c r="B29" i="15"/>
  <c r="N28" i="15"/>
  <c r="J28" i="15"/>
  <c r="G28" i="15"/>
  <c r="E28" i="15"/>
  <c r="D28" i="15"/>
  <c r="B28" i="15"/>
  <c r="N27" i="15"/>
  <c r="J27" i="15"/>
  <c r="G27" i="15"/>
  <c r="E27" i="15"/>
  <c r="D27" i="15"/>
  <c r="B27" i="15"/>
  <c r="N26" i="15"/>
  <c r="J26" i="15"/>
  <c r="G26" i="15"/>
  <c r="E26" i="15"/>
  <c r="D26" i="15"/>
  <c r="B26" i="15"/>
  <c r="N25" i="15"/>
  <c r="J25" i="15"/>
  <c r="G25" i="15"/>
  <c r="E25" i="15"/>
  <c r="D25" i="15"/>
  <c r="B25" i="15"/>
  <c r="N24" i="15"/>
  <c r="J24" i="15"/>
  <c r="G24" i="15"/>
  <c r="E24" i="15"/>
  <c r="D24" i="15"/>
  <c r="B24" i="15"/>
  <c r="N23" i="15"/>
  <c r="J23" i="15"/>
  <c r="G23" i="15"/>
  <c r="E23" i="15"/>
  <c r="D23" i="15"/>
  <c r="B23" i="15"/>
  <c r="N22" i="15"/>
  <c r="J22" i="15"/>
  <c r="G22" i="15"/>
  <c r="E22" i="15"/>
  <c r="D22" i="15"/>
  <c r="B22" i="15"/>
  <c r="N21" i="15"/>
  <c r="J21" i="15"/>
  <c r="G21" i="15"/>
  <c r="E21" i="15"/>
  <c r="D21" i="15"/>
  <c r="B21" i="15"/>
  <c r="N20" i="15"/>
  <c r="J20" i="15"/>
  <c r="G20" i="15"/>
  <c r="E20" i="15"/>
  <c r="D20" i="15"/>
  <c r="B20" i="15"/>
  <c r="N19" i="15"/>
  <c r="J19" i="15"/>
  <c r="G19" i="15"/>
  <c r="E19" i="15"/>
  <c r="D19" i="15"/>
  <c r="B19" i="15"/>
  <c r="N18" i="15"/>
  <c r="J18" i="15"/>
  <c r="G18" i="15"/>
  <c r="E18" i="15"/>
  <c r="D18" i="15"/>
  <c r="B18" i="15"/>
  <c r="N17" i="15"/>
  <c r="J17" i="15"/>
  <c r="G17" i="15"/>
  <c r="E17" i="15"/>
  <c r="D17" i="15"/>
  <c r="B17" i="15"/>
  <c r="N16" i="15"/>
  <c r="J16" i="15"/>
  <c r="G16" i="15"/>
  <c r="E16" i="15"/>
  <c r="D16" i="15"/>
  <c r="B16" i="15"/>
  <c r="N15" i="15"/>
  <c r="J15" i="15"/>
  <c r="G15" i="15"/>
  <c r="E15" i="15"/>
  <c r="D15" i="15"/>
  <c r="B15" i="15"/>
  <c r="N14" i="15"/>
  <c r="J14" i="15"/>
  <c r="G14" i="15"/>
  <c r="E14" i="15"/>
  <c r="D14" i="15"/>
  <c r="B14" i="15"/>
  <c r="N13" i="15"/>
  <c r="J13" i="15"/>
  <c r="G13" i="15"/>
  <c r="E13" i="15"/>
  <c r="D13" i="15"/>
  <c r="B13" i="15"/>
  <c r="N12" i="15"/>
  <c r="J12" i="15"/>
  <c r="G12" i="15"/>
  <c r="E12" i="15"/>
  <c r="D12" i="15"/>
  <c r="B12" i="15"/>
  <c r="N11" i="15"/>
  <c r="J11" i="15"/>
  <c r="G11" i="15"/>
  <c r="E11" i="15"/>
  <c r="D11" i="15"/>
  <c r="B11" i="15"/>
  <c r="N10" i="15"/>
  <c r="J10" i="15"/>
  <c r="G10" i="15"/>
  <c r="E10" i="15"/>
  <c r="D10" i="15"/>
  <c r="B10" i="15"/>
  <c r="N9" i="15"/>
  <c r="J9" i="15"/>
  <c r="G9" i="15"/>
  <c r="E9" i="15"/>
  <c r="D9" i="15"/>
  <c r="B9" i="15"/>
  <c r="N8" i="15"/>
  <c r="J8" i="15"/>
  <c r="G8" i="15"/>
  <c r="E8" i="15"/>
  <c r="D8" i="15"/>
  <c r="B8" i="15"/>
  <c r="N7" i="15"/>
  <c r="J7" i="15"/>
  <c r="G7" i="15"/>
  <c r="E7" i="15"/>
  <c r="D7" i="15"/>
  <c r="B7" i="15"/>
  <c r="N6" i="15"/>
  <c r="J6" i="15"/>
  <c r="G6" i="15"/>
  <c r="E6" i="15"/>
  <c r="D6" i="15"/>
  <c r="B6" i="15"/>
  <c r="N5" i="15"/>
  <c r="J5" i="15"/>
  <c r="G5" i="15"/>
  <c r="E5" i="15"/>
  <c r="D5" i="15"/>
  <c r="B5" i="15"/>
  <c r="N4" i="15"/>
  <c r="J4" i="15"/>
  <c r="G4" i="15"/>
  <c r="E4" i="15"/>
  <c r="D4" i="15"/>
  <c r="B4" i="15"/>
  <c r="N3" i="15"/>
  <c r="J3" i="15"/>
  <c r="G3" i="15"/>
  <c r="E3" i="15"/>
  <c r="D3" i="15"/>
  <c r="B3" i="15"/>
  <c r="N2" i="15"/>
  <c r="J2" i="15"/>
  <c r="G2" i="15"/>
  <c r="E2" i="15"/>
  <c r="D2" i="15"/>
  <c r="B2" i="15"/>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J3" i="7"/>
  <c r="J2" i="7"/>
  <c r="K72" i="6"/>
  <c r="G72" i="6"/>
  <c r="F72" i="6"/>
  <c r="C72" i="6"/>
  <c r="K71" i="6"/>
  <c r="G71" i="6"/>
  <c r="F71" i="6"/>
  <c r="C71" i="6"/>
  <c r="K70" i="6"/>
  <c r="G70" i="6"/>
  <c r="F70" i="6"/>
  <c r="C70" i="6"/>
  <c r="K69" i="6"/>
  <c r="G69" i="6"/>
  <c r="F69" i="6"/>
  <c r="C69" i="6"/>
  <c r="K68" i="6"/>
  <c r="G68" i="6"/>
  <c r="F68" i="6"/>
  <c r="C68" i="6"/>
  <c r="K67" i="6"/>
  <c r="G67" i="6"/>
  <c r="F67" i="6"/>
  <c r="C67" i="6"/>
  <c r="K66" i="6"/>
  <c r="G66" i="6"/>
  <c r="F66" i="6"/>
  <c r="C66" i="6"/>
  <c r="K65" i="6"/>
  <c r="G65" i="6"/>
  <c r="F65" i="6"/>
  <c r="C65" i="6"/>
  <c r="K64" i="6"/>
  <c r="G64" i="6"/>
  <c r="F64" i="6"/>
  <c r="C64" i="6"/>
  <c r="K63" i="6"/>
  <c r="G63" i="6"/>
  <c r="F63" i="6"/>
  <c r="C63" i="6"/>
  <c r="K62" i="6"/>
  <c r="G62" i="6"/>
  <c r="F62" i="6"/>
  <c r="C62" i="6"/>
  <c r="K61" i="6"/>
  <c r="G61" i="6"/>
  <c r="F61" i="6"/>
  <c r="C61" i="6"/>
  <c r="K60" i="6"/>
  <c r="G60" i="6"/>
  <c r="F60" i="6"/>
  <c r="C60" i="6"/>
  <c r="K59" i="6"/>
  <c r="G59" i="6"/>
  <c r="F59" i="6"/>
  <c r="C59" i="6"/>
  <c r="K58" i="6"/>
  <c r="G58" i="6"/>
  <c r="F58" i="6"/>
  <c r="C58" i="6"/>
  <c r="K57" i="6"/>
  <c r="G57" i="6"/>
  <c r="F57" i="6"/>
  <c r="C57" i="6"/>
  <c r="K56" i="6"/>
  <c r="G56" i="6"/>
  <c r="F56" i="6"/>
  <c r="C56" i="6"/>
  <c r="K55" i="6"/>
  <c r="G55" i="6"/>
  <c r="F55" i="6"/>
  <c r="C55" i="6"/>
  <c r="K54" i="6"/>
  <c r="G54" i="6"/>
  <c r="F54" i="6"/>
  <c r="C54" i="6"/>
  <c r="K53" i="6"/>
  <c r="G53" i="6"/>
  <c r="F53" i="6"/>
  <c r="C53" i="6"/>
  <c r="K52" i="6"/>
  <c r="G52" i="6"/>
  <c r="F52" i="6"/>
  <c r="C52" i="6"/>
  <c r="K51" i="6"/>
  <c r="G51" i="6"/>
  <c r="F51" i="6"/>
  <c r="C51" i="6"/>
  <c r="K50" i="6"/>
  <c r="G50" i="6"/>
  <c r="F50" i="6"/>
  <c r="C50" i="6"/>
  <c r="K49" i="6"/>
  <c r="G49" i="6"/>
  <c r="F49" i="6"/>
  <c r="C49" i="6"/>
  <c r="K48" i="6"/>
  <c r="G48" i="6"/>
  <c r="F48" i="6"/>
  <c r="C48" i="6"/>
  <c r="K47" i="6"/>
  <c r="G47" i="6"/>
  <c r="F47" i="6"/>
  <c r="C47" i="6"/>
  <c r="K46" i="6"/>
  <c r="G46" i="6"/>
  <c r="F46" i="6"/>
  <c r="C46" i="6"/>
  <c r="K45" i="6"/>
  <c r="G45" i="6"/>
  <c r="F45" i="6"/>
  <c r="C45" i="6"/>
  <c r="K44" i="6"/>
  <c r="G44" i="6"/>
  <c r="F44" i="6"/>
  <c r="C44" i="6"/>
  <c r="K43" i="6"/>
  <c r="G43" i="6"/>
  <c r="F43" i="6"/>
  <c r="C43" i="6"/>
  <c r="K42" i="6"/>
  <c r="G42" i="6"/>
  <c r="F42" i="6"/>
  <c r="C42" i="6"/>
  <c r="K41" i="6"/>
  <c r="G41" i="6"/>
  <c r="F41" i="6"/>
  <c r="C41" i="6"/>
  <c r="K40" i="6"/>
  <c r="G40" i="6"/>
  <c r="F40" i="6"/>
  <c r="C40" i="6"/>
  <c r="K39" i="6"/>
  <c r="G39" i="6"/>
  <c r="F39" i="6"/>
  <c r="C39" i="6"/>
  <c r="K38" i="6"/>
  <c r="G38" i="6"/>
  <c r="F38" i="6"/>
  <c r="C38" i="6"/>
  <c r="K37" i="6"/>
  <c r="G37" i="6"/>
  <c r="F37" i="6"/>
  <c r="C37" i="6"/>
  <c r="K36" i="6"/>
  <c r="G36" i="6"/>
  <c r="F36" i="6"/>
  <c r="C36" i="6"/>
  <c r="K35" i="6"/>
  <c r="G35" i="6"/>
  <c r="F35" i="6"/>
  <c r="C35" i="6"/>
  <c r="K34" i="6"/>
  <c r="G34" i="6"/>
  <c r="F34" i="6"/>
  <c r="C34" i="6"/>
  <c r="K33" i="6"/>
  <c r="G33" i="6"/>
  <c r="F33" i="6"/>
  <c r="C33" i="6"/>
  <c r="K32" i="6"/>
  <c r="G32" i="6"/>
  <c r="F32" i="6"/>
  <c r="C32" i="6"/>
  <c r="K31" i="6"/>
  <c r="G31" i="6"/>
  <c r="F31" i="6"/>
  <c r="C31" i="6"/>
  <c r="K30" i="6"/>
  <c r="G30" i="6"/>
  <c r="F30" i="6"/>
  <c r="C30" i="6"/>
  <c r="K29" i="6"/>
  <c r="G29" i="6"/>
  <c r="F29" i="6"/>
  <c r="C29" i="6"/>
  <c r="K28" i="6"/>
  <c r="G28" i="6"/>
  <c r="F28" i="6"/>
  <c r="C28" i="6"/>
  <c r="K27" i="6"/>
  <c r="G27" i="6"/>
  <c r="F27" i="6"/>
  <c r="C27" i="6"/>
  <c r="K26" i="6"/>
  <c r="G26" i="6"/>
  <c r="F26" i="6"/>
  <c r="C26" i="6"/>
  <c r="K25" i="6"/>
  <c r="G25" i="6"/>
  <c r="F25" i="6"/>
  <c r="C25" i="6"/>
  <c r="K24" i="6"/>
  <c r="G24" i="6"/>
  <c r="F24" i="6"/>
  <c r="C24" i="6"/>
  <c r="K23" i="6"/>
  <c r="G23" i="6"/>
  <c r="F23" i="6"/>
  <c r="C23" i="6"/>
  <c r="K22" i="6"/>
  <c r="G22" i="6"/>
  <c r="F22" i="6"/>
  <c r="C22" i="6"/>
  <c r="K21" i="6"/>
  <c r="G21" i="6"/>
  <c r="F21" i="6"/>
  <c r="C21" i="6"/>
  <c r="K20" i="6"/>
  <c r="G20" i="6"/>
  <c r="F20" i="6"/>
  <c r="C20" i="6"/>
  <c r="K19" i="6"/>
  <c r="G19" i="6"/>
  <c r="F19" i="6"/>
  <c r="C19" i="6"/>
  <c r="K18" i="6"/>
  <c r="G18" i="6"/>
  <c r="F18" i="6"/>
  <c r="C18" i="6"/>
  <c r="K17" i="6"/>
  <c r="G17" i="6"/>
  <c r="F17" i="6"/>
  <c r="C17" i="6"/>
  <c r="K16" i="6"/>
  <c r="G16" i="6"/>
  <c r="F16" i="6"/>
  <c r="C16" i="6"/>
  <c r="K15" i="6"/>
  <c r="G15" i="6"/>
  <c r="F15" i="6"/>
  <c r="C15" i="6"/>
  <c r="K14" i="6"/>
  <c r="G14" i="6"/>
  <c r="F14" i="6"/>
  <c r="C14" i="6"/>
  <c r="K13" i="6"/>
  <c r="G13" i="6"/>
  <c r="F13" i="6"/>
  <c r="C13" i="6"/>
  <c r="K12" i="6"/>
  <c r="G12" i="6"/>
  <c r="F12" i="6"/>
  <c r="C12" i="6"/>
  <c r="K11" i="6"/>
  <c r="G11" i="6"/>
  <c r="F11" i="6"/>
  <c r="C11" i="6"/>
  <c r="K10" i="6"/>
  <c r="G10" i="6"/>
  <c r="F10" i="6"/>
  <c r="C10" i="6"/>
  <c r="K9" i="6"/>
  <c r="G9" i="6"/>
  <c r="F9" i="6"/>
  <c r="C9" i="6"/>
  <c r="K8" i="6"/>
  <c r="G8" i="6"/>
  <c r="F8" i="6"/>
  <c r="C8" i="6"/>
  <c r="K7" i="6"/>
  <c r="G7" i="6"/>
  <c r="F7" i="6"/>
  <c r="C7" i="6"/>
  <c r="K6" i="6"/>
  <c r="G6" i="6"/>
  <c r="F6" i="6"/>
  <c r="C6" i="6"/>
  <c r="K5" i="6"/>
  <c r="G5" i="6"/>
  <c r="F5" i="6"/>
  <c r="C5" i="6"/>
  <c r="K4" i="6"/>
  <c r="G4" i="6"/>
  <c r="F4" i="6"/>
  <c r="C4" i="6"/>
  <c r="K3" i="6"/>
  <c r="G3" i="6"/>
  <c r="F3" i="6"/>
  <c r="C3" i="6"/>
  <c r="K2" i="6"/>
  <c r="J2" i="6"/>
  <c r="G2" i="6"/>
  <c r="F2" i="6"/>
  <c r="C2" i="6"/>
  <c r="J40" i="4"/>
  <c r="G40" i="4"/>
  <c r="C40" i="4"/>
  <c r="L39" i="4"/>
  <c r="J39" i="4"/>
  <c r="G39" i="4"/>
  <c r="C39" i="4"/>
  <c r="L38" i="4"/>
  <c r="J38" i="4"/>
  <c r="G38" i="4"/>
  <c r="C38" i="4"/>
  <c r="L37" i="4"/>
  <c r="J37" i="4"/>
  <c r="G37" i="4"/>
  <c r="D37" i="4"/>
  <c r="D38" i="4" s="1"/>
  <c r="D39" i="4" s="1"/>
  <c r="D40" i="4" s="1"/>
  <c r="C37" i="4"/>
  <c r="J36" i="4"/>
  <c r="G36" i="4"/>
  <c r="C36" i="4"/>
  <c r="L35" i="4"/>
  <c r="J35" i="4"/>
  <c r="G35" i="4"/>
  <c r="C35" i="4"/>
  <c r="L34" i="4"/>
  <c r="J34" i="4"/>
  <c r="G34" i="4"/>
  <c r="C34" i="4"/>
  <c r="L33" i="4"/>
  <c r="J33" i="4"/>
  <c r="G33" i="4"/>
  <c r="C33" i="4"/>
  <c r="L32" i="4"/>
  <c r="J32" i="4"/>
  <c r="G32" i="4"/>
  <c r="D32" i="4"/>
  <c r="D33" i="4" s="1"/>
  <c r="D34" i="4" s="1"/>
  <c r="D35" i="4" s="1"/>
  <c r="D36" i="4" s="1"/>
  <c r="C32" i="4"/>
  <c r="J31" i="4"/>
  <c r="G31" i="4"/>
  <c r="C31" i="4"/>
  <c r="L30" i="4"/>
  <c r="J30" i="4"/>
  <c r="G30" i="4"/>
  <c r="C30" i="4"/>
  <c r="L29" i="4"/>
  <c r="J29" i="4"/>
  <c r="G29" i="4"/>
  <c r="C29" i="4"/>
  <c r="L28" i="4"/>
  <c r="J28" i="4"/>
  <c r="G28" i="4"/>
  <c r="C28" i="4"/>
  <c r="L27" i="4"/>
  <c r="J27" i="4"/>
  <c r="G27" i="4"/>
  <c r="D27" i="4"/>
  <c r="D28" i="4" s="1"/>
  <c r="D29" i="4" s="1"/>
  <c r="D30" i="4" s="1"/>
  <c r="D31" i="4" s="1"/>
  <c r="C27" i="4"/>
  <c r="J26" i="4"/>
  <c r="G26" i="4"/>
  <c r="C26" i="4"/>
  <c r="L25" i="4"/>
  <c r="J25" i="4"/>
  <c r="G25" i="4"/>
  <c r="C25" i="4"/>
  <c r="L24" i="4"/>
  <c r="J24" i="4"/>
  <c r="G24" i="4"/>
  <c r="C24" i="4"/>
  <c r="L23" i="4"/>
  <c r="J23" i="4"/>
  <c r="G23" i="4"/>
  <c r="C23" i="4"/>
  <c r="L22" i="4"/>
  <c r="J22" i="4"/>
  <c r="G22" i="4"/>
  <c r="D22" i="4"/>
  <c r="D23" i="4" s="1"/>
  <c r="D24" i="4" s="1"/>
  <c r="D25" i="4" s="1"/>
  <c r="D26" i="4" s="1"/>
  <c r="C22" i="4"/>
  <c r="J21" i="4"/>
  <c r="G21" i="4"/>
  <c r="C21" i="4"/>
  <c r="L20" i="4"/>
  <c r="J20" i="4"/>
  <c r="G20" i="4"/>
  <c r="C20" i="4"/>
  <c r="L19" i="4"/>
  <c r="J19" i="4"/>
  <c r="G19" i="4"/>
  <c r="C19" i="4"/>
  <c r="L18" i="4"/>
  <c r="J18" i="4"/>
  <c r="G18" i="4"/>
  <c r="C18" i="4"/>
  <c r="L17" i="4"/>
  <c r="J17" i="4"/>
  <c r="G17" i="4"/>
  <c r="D17" i="4"/>
  <c r="D18" i="4" s="1"/>
  <c r="D19" i="4" s="1"/>
  <c r="D20" i="4" s="1"/>
  <c r="D21" i="4" s="1"/>
  <c r="C17" i="4"/>
  <c r="J16" i="4"/>
  <c r="G16" i="4"/>
  <c r="C16" i="4"/>
  <c r="L15" i="4"/>
  <c r="J15" i="4"/>
  <c r="G15" i="4"/>
  <c r="C15" i="4"/>
  <c r="L14" i="4"/>
  <c r="J14" i="4"/>
  <c r="G14" i="4"/>
  <c r="C14" i="4"/>
  <c r="L13" i="4"/>
  <c r="J13" i="4"/>
  <c r="G13" i="4"/>
  <c r="C13" i="4"/>
  <c r="L12" i="4"/>
  <c r="J12" i="4"/>
  <c r="G12" i="4"/>
  <c r="D12" i="4"/>
  <c r="D13" i="4" s="1"/>
  <c r="D14" i="4" s="1"/>
  <c r="D15" i="4" s="1"/>
  <c r="D16" i="4" s="1"/>
  <c r="C12" i="4"/>
  <c r="J11" i="4"/>
  <c r="G11" i="4"/>
  <c r="C11" i="4"/>
  <c r="L10" i="4"/>
  <c r="J10" i="4"/>
  <c r="G10" i="4"/>
  <c r="C10" i="4"/>
  <c r="L9" i="4"/>
  <c r="J9" i="4"/>
  <c r="G9" i="4"/>
  <c r="C9" i="4"/>
  <c r="L8" i="4"/>
  <c r="J8" i="4"/>
  <c r="G8" i="4"/>
  <c r="C8" i="4"/>
  <c r="L7" i="4"/>
  <c r="J7" i="4"/>
  <c r="G7" i="4"/>
  <c r="D7" i="4"/>
  <c r="D8" i="4" s="1"/>
  <c r="D9" i="4" s="1"/>
  <c r="D10" i="4" s="1"/>
  <c r="D11" i="4" s="1"/>
  <c r="C7" i="4"/>
  <c r="J6" i="4"/>
  <c r="G6" i="4"/>
  <c r="C6" i="4"/>
  <c r="L5" i="4"/>
  <c r="J5" i="4"/>
  <c r="G5" i="4"/>
  <c r="C5" i="4"/>
  <c r="L4" i="4"/>
  <c r="J4" i="4"/>
  <c r="G4" i="4"/>
  <c r="C4" i="4"/>
  <c r="L3" i="4"/>
  <c r="J3" i="4"/>
  <c r="G3" i="4"/>
  <c r="C3" i="4"/>
  <c r="L2" i="4"/>
  <c r="J2" i="4"/>
  <c r="G2" i="4"/>
  <c r="D2" i="4"/>
  <c r="D3" i="4" s="1"/>
  <c r="D4" i="4" s="1"/>
  <c r="D5" i="4" s="1"/>
  <c r="D6" i="4" s="1"/>
  <c r="C2" i="4"/>
  <c r="L64" i="3"/>
  <c r="I64" i="3"/>
  <c r="F64" i="3"/>
  <c r="E64" i="3"/>
  <c r="L63" i="3"/>
  <c r="I63" i="3"/>
  <c r="F63" i="3"/>
  <c r="E63" i="3"/>
  <c r="L62" i="3"/>
  <c r="I62" i="3"/>
  <c r="F62" i="3"/>
  <c r="E62" i="3"/>
  <c r="L61" i="3"/>
  <c r="I61" i="3"/>
  <c r="E61" i="3"/>
  <c r="N60" i="3"/>
  <c r="L60" i="3"/>
  <c r="I60" i="3"/>
  <c r="F60" i="3"/>
  <c r="F61" i="3" s="1"/>
  <c r="E60" i="3"/>
  <c r="L59" i="3"/>
  <c r="I59" i="3"/>
  <c r="F59" i="3"/>
  <c r="E59" i="3"/>
  <c r="L58" i="3"/>
  <c r="I58" i="3"/>
  <c r="F58" i="3"/>
  <c r="E58" i="3"/>
  <c r="L57" i="3"/>
  <c r="I57" i="3"/>
  <c r="F57" i="3"/>
  <c r="E57" i="3"/>
  <c r="L56" i="3"/>
  <c r="I56" i="3"/>
  <c r="F56" i="3"/>
  <c r="E56" i="3"/>
  <c r="L55" i="3"/>
  <c r="I55" i="3"/>
  <c r="E55" i="3"/>
  <c r="N54" i="3"/>
  <c r="L54" i="3"/>
  <c r="I54" i="3"/>
  <c r="E54" i="3"/>
  <c r="N53" i="3"/>
  <c r="L53" i="3"/>
  <c r="I53" i="3"/>
  <c r="E53" i="3"/>
  <c r="N52" i="3"/>
  <c r="L52" i="3"/>
  <c r="I52" i="3"/>
  <c r="E52" i="3"/>
  <c r="N51" i="3"/>
  <c r="L51" i="3"/>
  <c r="I51" i="3"/>
  <c r="F51" i="3"/>
  <c r="F52" i="3" s="1"/>
  <c r="F53" i="3" s="1"/>
  <c r="F54" i="3" s="1"/>
  <c r="F55" i="3" s="1"/>
  <c r="E51" i="3"/>
  <c r="L50" i="3"/>
  <c r="I50" i="3"/>
  <c r="F50" i="3"/>
  <c r="E50" i="3"/>
  <c r="L49" i="3"/>
  <c r="I49" i="3"/>
  <c r="F49" i="3"/>
  <c r="E49" i="3"/>
  <c r="L48" i="3"/>
  <c r="I48" i="3"/>
  <c r="F48" i="3"/>
  <c r="E48" i="3"/>
  <c r="L47" i="3"/>
  <c r="I47" i="3"/>
  <c r="F47" i="3"/>
  <c r="E47" i="3"/>
  <c r="L46" i="3"/>
  <c r="I46" i="3"/>
  <c r="E46" i="3"/>
  <c r="N45" i="3"/>
  <c r="L45" i="3"/>
  <c r="I45" i="3"/>
  <c r="E45" i="3"/>
  <c r="N44" i="3"/>
  <c r="L44" i="3"/>
  <c r="I44" i="3"/>
  <c r="E44" i="3"/>
  <c r="N43" i="3"/>
  <c r="L43" i="3"/>
  <c r="I43" i="3"/>
  <c r="E43" i="3"/>
  <c r="N42" i="3"/>
  <c r="L42" i="3"/>
  <c r="I42" i="3"/>
  <c r="F42" i="3"/>
  <c r="F43" i="3" s="1"/>
  <c r="F44" i="3" s="1"/>
  <c r="F45" i="3" s="1"/>
  <c r="F46" i="3" s="1"/>
  <c r="E42" i="3"/>
  <c r="L41" i="3"/>
  <c r="I41" i="3"/>
  <c r="F41" i="3"/>
  <c r="E41" i="3"/>
  <c r="L40" i="3"/>
  <c r="I40" i="3"/>
  <c r="F40" i="3"/>
  <c r="E40" i="3"/>
  <c r="L39" i="3"/>
  <c r="I39" i="3"/>
  <c r="F39" i="3"/>
  <c r="E39" i="3"/>
  <c r="L38" i="3"/>
  <c r="I38" i="3"/>
  <c r="F38" i="3"/>
  <c r="E38" i="3"/>
  <c r="L37" i="3"/>
  <c r="I37" i="3"/>
  <c r="E37" i="3"/>
  <c r="N36" i="3"/>
  <c r="L36" i="3"/>
  <c r="I36" i="3"/>
  <c r="E36" i="3"/>
  <c r="N35" i="3"/>
  <c r="L35" i="3"/>
  <c r="I35" i="3"/>
  <c r="F35" i="3"/>
  <c r="F36" i="3" s="1"/>
  <c r="F37" i="3" s="1"/>
  <c r="E35" i="3"/>
  <c r="N34" i="3"/>
  <c r="L34" i="3"/>
  <c r="I34" i="3"/>
  <c r="F34" i="3"/>
  <c r="E34" i="3"/>
  <c r="L33" i="3"/>
  <c r="I33" i="3"/>
  <c r="F33" i="3"/>
  <c r="E33" i="3"/>
  <c r="L32" i="3"/>
  <c r="I32" i="3"/>
  <c r="F32" i="3"/>
  <c r="E32" i="3"/>
  <c r="L31" i="3"/>
  <c r="I31" i="3"/>
  <c r="F31" i="3"/>
  <c r="E31" i="3"/>
  <c r="L30" i="3"/>
  <c r="I30" i="3"/>
  <c r="F30" i="3"/>
  <c r="E30" i="3"/>
  <c r="L29" i="3"/>
  <c r="I29" i="3"/>
  <c r="E29" i="3"/>
  <c r="N28" i="3"/>
  <c r="L28" i="3"/>
  <c r="I28" i="3"/>
  <c r="E28" i="3"/>
  <c r="N27" i="3"/>
  <c r="L27" i="3"/>
  <c r="I27" i="3"/>
  <c r="E27" i="3"/>
  <c r="N26" i="3"/>
  <c r="L26" i="3"/>
  <c r="I26" i="3"/>
  <c r="F26" i="3"/>
  <c r="F27" i="3" s="1"/>
  <c r="F28" i="3" s="1"/>
  <c r="F29" i="3" s="1"/>
  <c r="E26" i="3"/>
  <c r="L25" i="3"/>
  <c r="I25" i="3"/>
  <c r="F25" i="3"/>
  <c r="E25" i="3"/>
  <c r="L24" i="3"/>
  <c r="I24" i="3"/>
  <c r="F24" i="3"/>
  <c r="E24" i="3"/>
  <c r="L23" i="3"/>
  <c r="I23" i="3"/>
  <c r="F23" i="3"/>
  <c r="E23" i="3"/>
  <c r="L22" i="3"/>
  <c r="I22" i="3"/>
  <c r="F22" i="3"/>
  <c r="E22" i="3"/>
  <c r="L21" i="3"/>
  <c r="I21" i="3"/>
  <c r="E21" i="3"/>
  <c r="N20" i="3"/>
  <c r="L20" i="3"/>
  <c r="I20" i="3"/>
  <c r="E20" i="3"/>
  <c r="N19" i="3"/>
  <c r="L19" i="3"/>
  <c r="I19" i="3"/>
  <c r="F19" i="3"/>
  <c r="F20" i="3" s="1"/>
  <c r="F21" i="3" s="1"/>
  <c r="E19" i="3"/>
  <c r="N18" i="3"/>
  <c r="L18" i="3"/>
  <c r="I18" i="3"/>
  <c r="F18" i="3"/>
  <c r="E18" i="3"/>
  <c r="L17" i="3"/>
  <c r="I17" i="3"/>
  <c r="F17" i="3"/>
  <c r="E17" i="3"/>
  <c r="L16" i="3"/>
  <c r="I16" i="3"/>
  <c r="F16" i="3"/>
  <c r="E16" i="3"/>
  <c r="L15" i="3"/>
  <c r="I15" i="3"/>
  <c r="F15" i="3"/>
  <c r="E15" i="3"/>
  <c r="L14" i="3"/>
  <c r="I14" i="3"/>
  <c r="F14" i="3"/>
  <c r="E14" i="3"/>
  <c r="L13" i="3"/>
  <c r="I13" i="3"/>
  <c r="E13" i="3"/>
  <c r="N12" i="3"/>
  <c r="L12" i="3"/>
  <c r="I12" i="3"/>
  <c r="E12" i="3"/>
  <c r="N11" i="3"/>
  <c r="L11" i="3"/>
  <c r="I11" i="3"/>
  <c r="E11" i="3"/>
  <c r="N10" i="3"/>
  <c r="L10" i="3"/>
  <c r="I10" i="3"/>
  <c r="F10" i="3"/>
  <c r="F11" i="3" s="1"/>
  <c r="F12" i="3" s="1"/>
  <c r="F13" i="3" s="1"/>
  <c r="E10" i="3"/>
  <c r="L9" i="3"/>
  <c r="I9" i="3"/>
  <c r="F9" i="3"/>
  <c r="E9" i="3"/>
  <c r="L8" i="3"/>
  <c r="I8" i="3"/>
  <c r="F8" i="3"/>
  <c r="E8" i="3"/>
  <c r="L7" i="3"/>
  <c r="I7" i="3"/>
  <c r="F7" i="3"/>
  <c r="E7" i="3"/>
  <c r="L6" i="3"/>
  <c r="I6" i="3"/>
  <c r="F6" i="3"/>
  <c r="E6" i="3"/>
  <c r="L5" i="3"/>
  <c r="I5" i="3"/>
  <c r="E5" i="3"/>
  <c r="N4" i="3"/>
  <c r="L4" i="3"/>
  <c r="I4" i="3"/>
  <c r="E4" i="3"/>
  <c r="N3" i="3"/>
  <c r="L3" i="3"/>
  <c r="I3" i="3"/>
  <c r="F3" i="3"/>
  <c r="F4" i="3" s="1"/>
  <c r="F5" i="3" s="1"/>
  <c r="E3" i="3"/>
  <c r="N2" i="3"/>
  <c r="L2" i="3"/>
  <c r="I2" i="3"/>
  <c r="F2" i="3"/>
  <c r="E2" i="3"/>
  <c r="M64" i="2"/>
  <c r="J64" i="2"/>
  <c r="I64" i="2"/>
  <c r="F64" i="2"/>
  <c r="E64" i="2"/>
  <c r="M63" i="2"/>
  <c r="J63" i="2"/>
  <c r="I63" i="2"/>
  <c r="F63" i="2"/>
  <c r="E63" i="2"/>
  <c r="M62" i="2"/>
  <c r="J62" i="2"/>
  <c r="I62" i="2"/>
  <c r="F62" i="2"/>
  <c r="E62" i="2"/>
  <c r="M61" i="2"/>
  <c r="J61" i="2"/>
  <c r="I61" i="2"/>
  <c r="F61" i="2"/>
  <c r="E61" i="2"/>
  <c r="M60" i="2"/>
  <c r="J60" i="2"/>
  <c r="I60" i="2"/>
  <c r="F60" i="2"/>
  <c r="E60" i="2"/>
  <c r="M59" i="2"/>
  <c r="J59" i="2"/>
  <c r="I59" i="2"/>
  <c r="F59" i="2"/>
  <c r="E59" i="2"/>
  <c r="M58" i="2"/>
  <c r="J58" i="2"/>
  <c r="I58" i="2"/>
  <c r="F58" i="2"/>
  <c r="E58" i="2"/>
  <c r="M57" i="2"/>
  <c r="J57" i="2"/>
  <c r="I57" i="2"/>
  <c r="F57" i="2"/>
  <c r="E57" i="2"/>
  <c r="M56" i="2"/>
  <c r="J56" i="2"/>
  <c r="I56" i="2"/>
  <c r="F56" i="2"/>
  <c r="E56" i="2"/>
  <c r="M55" i="2"/>
  <c r="J55" i="2"/>
  <c r="I55" i="2"/>
  <c r="F55" i="2"/>
  <c r="E55" i="2"/>
  <c r="M54" i="2"/>
  <c r="J54" i="2"/>
  <c r="I54" i="2"/>
  <c r="F54" i="2"/>
  <c r="E54" i="2"/>
  <c r="M53" i="2"/>
  <c r="J53" i="2"/>
  <c r="K53" i="2" s="1"/>
  <c r="I53" i="2"/>
  <c r="F53" i="2"/>
  <c r="E53" i="2"/>
  <c r="M52" i="2"/>
  <c r="J52" i="2"/>
  <c r="I52" i="2"/>
  <c r="F52" i="2"/>
  <c r="E52" i="2"/>
  <c r="M51" i="2"/>
  <c r="J51" i="2"/>
  <c r="K51" i="2" s="1"/>
  <c r="I51" i="2"/>
  <c r="F51" i="2"/>
  <c r="E51" i="2"/>
  <c r="M50" i="2"/>
  <c r="J50" i="2"/>
  <c r="I50" i="2"/>
  <c r="F50" i="2"/>
  <c r="E50" i="2"/>
  <c r="M49" i="2"/>
  <c r="J49" i="2"/>
  <c r="I49" i="2"/>
  <c r="F49" i="2"/>
  <c r="E49" i="2"/>
  <c r="M48" i="2"/>
  <c r="J48" i="2"/>
  <c r="I48" i="2"/>
  <c r="K48" i="2" s="1"/>
  <c r="F48" i="2"/>
  <c r="E48" i="2"/>
  <c r="M47" i="2"/>
  <c r="J47" i="2"/>
  <c r="I47" i="2"/>
  <c r="F47" i="2"/>
  <c r="E47" i="2"/>
  <c r="M46" i="2"/>
  <c r="J46" i="2"/>
  <c r="I46" i="2"/>
  <c r="F46" i="2"/>
  <c r="E46" i="2"/>
  <c r="M45" i="2"/>
  <c r="J45" i="2"/>
  <c r="K45" i="2" s="1"/>
  <c r="I45" i="2"/>
  <c r="F45" i="2"/>
  <c r="E45" i="2"/>
  <c r="M44" i="2"/>
  <c r="J44" i="2"/>
  <c r="I44" i="2"/>
  <c r="F44" i="2"/>
  <c r="E44" i="2"/>
  <c r="M43" i="2"/>
  <c r="J43" i="2"/>
  <c r="K43" i="2" s="1"/>
  <c r="I43" i="2"/>
  <c r="F43" i="2"/>
  <c r="E43" i="2"/>
  <c r="M42" i="2"/>
  <c r="J42" i="2"/>
  <c r="I42" i="2"/>
  <c r="F42" i="2"/>
  <c r="E42" i="2"/>
  <c r="M41" i="2"/>
  <c r="J41" i="2"/>
  <c r="I41" i="2"/>
  <c r="F41" i="2"/>
  <c r="E41" i="2"/>
  <c r="M40" i="2"/>
  <c r="J40" i="2"/>
  <c r="K40" i="2" s="1"/>
  <c r="I40" i="2"/>
  <c r="F40" i="2"/>
  <c r="E40" i="2"/>
  <c r="M39" i="2"/>
  <c r="J39" i="2"/>
  <c r="I39" i="2"/>
  <c r="F39" i="2"/>
  <c r="E39" i="2"/>
  <c r="M38" i="2"/>
  <c r="J38" i="2"/>
  <c r="I38" i="2"/>
  <c r="F38" i="2"/>
  <c r="E38" i="2"/>
  <c r="M37" i="2"/>
  <c r="J37" i="2"/>
  <c r="I37" i="2"/>
  <c r="F37" i="2"/>
  <c r="E37" i="2"/>
  <c r="M36" i="2"/>
  <c r="J36" i="2"/>
  <c r="I36" i="2"/>
  <c r="F36" i="2"/>
  <c r="E36" i="2"/>
  <c r="M35" i="2"/>
  <c r="J35" i="2"/>
  <c r="I35" i="2"/>
  <c r="F35" i="2"/>
  <c r="E35" i="2"/>
  <c r="M34" i="2"/>
  <c r="J34" i="2"/>
  <c r="K34" i="2" s="1"/>
  <c r="I34" i="2"/>
  <c r="F34" i="2"/>
  <c r="E34" i="2"/>
  <c r="M33" i="2"/>
  <c r="J33" i="2"/>
  <c r="I33" i="2"/>
  <c r="F33" i="2"/>
  <c r="E33" i="2"/>
  <c r="M32" i="2"/>
  <c r="J32" i="2"/>
  <c r="K32" i="2" s="1"/>
  <c r="I32" i="2"/>
  <c r="F32" i="2"/>
  <c r="E32" i="2"/>
  <c r="M31" i="2"/>
  <c r="J31" i="2"/>
  <c r="I31" i="2"/>
  <c r="F31" i="2"/>
  <c r="E31" i="2"/>
  <c r="M30" i="2"/>
  <c r="J30" i="2"/>
  <c r="I30" i="2"/>
  <c r="F30" i="2"/>
  <c r="E30" i="2"/>
  <c r="M29" i="2"/>
  <c r="J29" i="2"/>
  <c r="I29" i="2"/>
  <c r="F29" i="2"/>
  <c r="E29" i="2"/>
  <c r="M28" i="2"/>
  <c r="J28" i="2"/>
  <c r="I28" i="2"/>
  <c r="F28" i="2"/>
  <c r="E28" i="2"/>
  <c r="M27" i="2"/>
  <c r="J27" i="2"/>
  <c r="I27" i="2"/>
  <c r="F27" i="2"/>
  <c r="E27" i="2"/>
  <c r="M26" i="2"/>
  <c r="J26" i="2"/>
  <c r="K26" i="2" s="1"/>
  <c r="I26" i="2"/>
  <c r="F26" i="2"/>
  <c r="E26" i="2"/>
  <c r="M25" i="2"/>
  <c r="J25" i="2"/>
  <c r="I25" i="2"/>
  <c r="F25" i="2"/>
  <c r="E25" i="2"/>
  <c r="M24" i="2"/>
  <c r="J24" i="2"/>
  <c r="K24" i="2" s="1"/>
  <c r="I24" i="2"/>
  <c r="F24" i="2"/>
  <c r="E24" i="2"/>
  <c r="M23" i="2"/>
  <c r="J23" i="2"/>
  <c r="I23" i="2"/>
  <c r="F23" i="2"/>
  <c r="E23" i="2"/>
  <c r="M22" i="2"/>
  <c r="J22" i="2"/>
  <c r="I22" i="2"/>
  <c r="F22" i="2"/>
  <c r="E22" i="2"/>
  <c r="M21" i="2"/>
  <c r="J21" i="2"/>
  <c r="K21" i="2" s="1"/>
  <c r="I21" i="2"/>
  <c r="F21" i="2"/>
  <c r="E21" i="2"/>
  <c r="M20" i="2"/>
  <c r="J20" i="2"/>
  <c r="I20" i="2"/>
  <c r="F20" i="2"/>
  <c r="E20" i="2"/>
  <c r="M19" i="2"/>
  <c r="J19" i="2"/>
  <c r="K19" i="2" s="1"/>
  <c r="I19" i="2"/>
  <c r="F19" i="2"/>
  <c r="E19" i="2"/>
  <c r="M18" i="2"/>
  <c r="J18" i="2"/>
  <c r="I18" i="2"/>
  <c r="F18" i="2"/>
  <c r="E18" i="2"/>
  <c r="M17" i="2"/>
  <c r="J17" i="2"/>
  <c r="K17" i="2" s="1"/>
  <c r="I17" i="2"/>
  <c r="F17" i="2"/>
  <c r="E17" i="2"/>
  <c r="M16" i="2"/>
  <c r="J16" i="2"/>
  <c r="I16" i="2"/>
  <c r="F16" i="2"/>
  <c r="E16" i="2"/>
  <c r="M15" i="2"/>
  <c r="J15" i="2"/>
  <c r="I15" i="2"/>
  <c r="F15" i="2"/>
  <c r="E15" i="2"/>
  <c r="M14" i="2"/>
  <c r="J14" i="2"/>
  <c r="I14" i="2"/>
  <c r="F14" i="2"/>
  <c r="E14" i="2"/>
  <c r="M13" i="2"/>
  <c r="J13" i="2"/>
  <c r="K13" i="2" s="1"/>
  <c r="I13" i="2"/>
  <c r="F13" i="2"/>
  <c r="E13" i="2"/>
  <c r="M12" i="2"/>
  <c r="J12" i="2"/>
  <c r="I12" i="2"/>
  <c r="F12" i="2"/>
  <c r="E12" i="2"/>
  <c r="M11" i="2"/>
  <c r="J11" i="2"/>
  <c r="K11" i="2" s="1"/>
  <c r="I11" i="2"/>
  <c r="F11" i="2"/>
  <c r="E11" i="2"/>
  <c r="M10" i="2"/>
  <c r="J10" i="2"/>
  <c r="I10" i="2"/>
  <c r="F10" i="2"/>
  <c r="E10" i="2"/>
  <c r="M9" i="2"/>
  <c r="J9" i="2"/>
  <c r="I9" i="2"/>
  <c r="F9" i="2"/>
  <c r="E9" i="2"/>
  <c r="M8" i="2"/>
  <c r="J8" i="2"/>
  <c r="I8" i="2"/>
  <c r="F8" i="2"/>
  <c r="E8" i="2"/>
  <c r="M7" i="2"/>
  <c r="J7" i="2"/>
  <c r="I7" i="2"/>
  <c r="F7" i="2"/>
  <c r="E7" i="2"/>
  <c r="M6" i="2"/>
  <c r="J6" i="2"/>
  <c r="I6" i="2"/>
  <c r="F6" i="2"/>
  <c r="E6" i="2"/>
  <c r="M5" i="2"/>
  <c r="J5" i="2"/>
  <c r="I5" i="2"/>
  <c r="F5" i="2"/>
  <c r="E5" i="2"/>
  <c r="M4" i="2"/>
  <c r="J4" i="2"/>
  <c r="I4" i="2"/>
  <c r="F4" i="2"/>
  <c r="E4" i="2"/>
  <c r="M3" i="2"/>
  <c r="J3" i="2"/>
  <c r="I3" i="2"/>
  <c r="F3" i="2"/>
  <c r="E3" i="2"/>
  <c r="M2" i="2"/>
  <c r="J2" i="2"/>
  <c r="I2" i="2"/>
  <c r="F2" i="2"/>
  <c r="E2" i="2"/>
  <c r="F14" i="8"/>
  <c r="U12" i="8"/>
  <c r="T12" i="8"/>
  <c r="R12" i="8"/>
  <c r="Q12" i="8"/>
  <c r="O12" i="8"/>
  <c r="N12" i="8"/>
  <c r="L12" i="8"/>
  <c r="K12" i="8"/>
  <c r="I12" i="8"/>
  <c r="H12" i="8"/>
  <c r="F12" i="8"/>
  <c r="E12" i="8"/>
  <c r="Y11" i="8"/>
  <c r="AA11" i="8" s="1"/>
  <c r="G2" i="8"/>
  <c r="S46" i="14"/>
  <c r="S45" i="14"/>
  <c r="S44" i="14"/>
  <c r="S43" i="14"/>
  <c r="AA40" i="14"/>
  <c r="V40" i="14"/>
  <c r="U40" i="14"/>
  <c r="T40" i="14"/>
  <c r="S40" i="14"/>
  <c r="F40" i="14"/>
  <c r="E40" i="14"/>
  <c r="AA39" i="14"/>
  <c r="Y39" i="14"/>
  <c r="V39" i="14"/>
  <c r="U39" i="14"/>
  <c r="T39" i="14"/>
  <c r="S39" i="14"/>
  <c r="O39" i="14"/>
  <c r="F39" i="14"/>
  <c r="E39" i="14"/>
  <c r="AA38" i="14"/>
  <c r="Y38" i="14"/>
  <c r="V38" i="14"/>
  <c r="U38" i="14"/>
  <c r="T38" i="14"/>
  <c r="S38" i="14"/>
  <c r="O38" i="14"/>
  <c r="F38" i="14"/>
  <c r="E38" i="14"/>
  <c r="AA37" i="14"/>
  <c r="Y37" i="14"/>
  <c r="V37" i="14"/>
  <c r="U37" i="14"/>
  <c r="T37" i="14"/>
  <c r="S37" i="14"/>
  <c r="O37" i="14"/>
  <c r="F37" i="14"/>
  <c r="E37" i="14"/>
  <c r="AA36" i="14"/>
  <c r="V36" i="14"/>
  <c r="U36" i="14"/>
  <c r="T36" i="14"/>
  <c r="S36" i="14"/>
  <c r="F36" i="14"/>
  <c r="E36" i="14"/>
  <c r="AA35" i="14"/>
  <c r="Y35" i="14"/>
  <c r="V35" i="14"/>
  <c r="U35" i="14"/>
  <c r="T35" i="14"/>
  <c r="S35" i="14"/>
  <c r="O35" i="14"/>
  <c r="F35" i="14"/>
  <c r="E35" i="14"/>
  <c r="AA34" i="14"/>
  <c r="Y34" i="14"/>
  <c r="V34" i="14"/>
  <c r="U34" i="14"/>
  <c r="T34" i="14"/>
  <c r="S34" i="14"/>
  <c r="O34" i="14"/>
  <c r="F34" i="14"/>
  <c r="E34" i="14"/>
  <c r="AA33" i="14"/>
  <c r="Y33" i="14"/>
  <c r="V33" i="14"/>
  <c r="U33" i="14"/>
  <c r="T33" i="14"/>
  <c r="S33" i="14"/>
  <c r="O33" i="14"/>
  <c r="F33" i="14"/>
  <c r="E33" i="14"/>
  <c r="AA32" i="14"/>
  <c r="Y32" i="14"/>
  <c r="V32" i="14"/>
  <c r="U32" i="14"/>
  <c r="T32" i="14"/>
  <c r="S32" i="14"/>
  <c r="O32" i="14"/>
  <c r="F32" i="14"/>
  <c r="E32" i="14"/>
  <c r="AA31" i="14"/>
  <c r="V31" i="14"/>
  <c r="U31" i="14"/>
  <c r="T31" i="14"/>
  <c r="S31" i="14"/>
  <c r="F31" i="14"/>
  <c r="E31" i="14"/>
  <c r="AA30" i="14"/>
  <c r="Y30" i="14"/>
  <c r="V30" i="14"/>
  <c r="U30" i="14"/>
  <c r="T30" i="14"/>
  <c r="S30" i="14"/>
  <c r="O30" i="14"/>
  <c r="F30" i="14"/>
  <c r="E30" i="14"/>
  <c r="AA29" i="14"/>
  <c r="Y29" i="14"/>
  <c r="V29" i="14"/>
  <c r="U29" i="14"/>
  <c r="T29" i="14"/>
  <c r="S29" i="14"/>
  <c r="O29" i="14"/>
  <c r="F29" i="14"/>
  <c r="E29" i="14"/>
  <c r="AA28" i="14"/>
  <c r="Y28" i="14"/>
  <c r="V28" i="14"/>
  <c r="U28" i="14"/>
  <c r="T28" i="14"/>
  <c r="S28" i="14"/>
  <c r="O28" i="14"/>
  <c r="F28" i="14"/>
  <c r="E28" i="14"/>
  <c r="AA27" i="14"/>
  <c r="Y27" i="14"/>
  <c r="V27" i="14"/>
  <c r="U27" i="14"/>
  <c r="T27" i="14"/>
  <c r="S27" i="14"/>
  <c r="O27" i="14"/>
  <c r="F27" i="14"/>
  <c r="E27" i="14"/>
  <c r="AA26" i="14"/>
  <c r="V26" i="14"/>
  <c r="U26" i="14"/>
  <c r="T26" i="14"/>
  <c r="S26" i="14"/>
  <c r="F26" i="14"/>
  <c r="E26" i="14"/>
  <c r="AA25" i="14"/>
  <c r="Y25" i="14"/>
  <c r="V25" i="14"/>
  <c r="U25" i="14"/>
  <c r="T25" i="14"/>
  <c r="S25" i="14"/>
  <c r="O25" i="14"/>
  <c r="F25" i="14"/>
  <c r="E25" i="14"/>
  <c r="AA24" i="14"/>
  <c r="Y24" i="14"/>
  <c r="V24" i="14"/>
  <c r="U24" i="14"/>
  <c r="T24" i="14"/>
  <c r="S24" i="14"/>
  <c r="O24" i="14"/>
  <c r="F24" i="14"/>
  <c r="E24" i="14"/>
  <c r="AA23" i="14"/>
  <c r="Y23" i="14"/>
  <c r="V23" i="14"/>
  <c r="U23" i="14"/>
  <c r="T23" i="14"/>
  <c r="S23" i="14"/>
  <c r="O23" i="14"/>
  <c r="F23" i="14"/>
  <c r="E23" i="14"/>
  <c r="AA22" i="14"/>
  <c r="Y22" i="14"/>
  <c r="V22" i="14"/>
  <c r="U22" i="14"/>
  <c r="T22" i="14"/>
  <c r="S22" i="14"/>
  <c r="O22" i="14"/>
  <c r="F22" i="14"/>
  <c r="E22" i="14"/>
  <c r="AA21" i="14"/>
  <c r="V21" i="14"/>
  <c r="U21" i="14"/>
  <c r="T21" i="14"/>
  <c r="S21" i="14"/>
  <c r="F21" i="14"/>
  <c r="E21" i="14"/>
  <c r="AA20" i="14"/>
  <c r="Y20" i="14"/>
  <c r="V20" i="14"/>
  <c r="U20" i="14"/>
  <c r="T20" i="14"/>
  <c r="S20" i="14"/>
  <c r="O20" i="14"/>
  <c r="F20" i="14"/>
  <c r="E20" i="14"/>
  <c r="AA19" i="14"/>
  <c r="Y19" i="14"/>
  <c r="V19" i="14"/>
  <c r="U19" i="14"/>
  <c r="T19" i="14"/>
  <c r="S19" i="14"/>
  <c r="O19" i="14"/>
  <c r="F19" i="14"/>
  <c r="E19" i="14"/>
  <c r="AA18" i="14"/>
  <c r="Y18" i="14"/>
  <c r="V18" i="14"/>
  <c r="U18" i="14"/>
  <c r="T18" i="14"/>
  <c r="S18" i="14"/>
  <c r="O18" i="14"/>
  <c r="F18" i="14"/>
  <c r="E18" i="14"/>
  <c r="AA17" i="14"/>
  <c r="Y17" i="14"/>
  <c r="V17" i="14"/>
  <c r="U17" i="14"/>
  <c r="T17" i="14"/>
  <c r="S17" i="14"/>
  <c r="O17" i="14"/>
  <c r="F17" i="14"/>
  <c r="E17" i="14"/>
  <c r="AA16" i="14"/>
  <c r="V16" i="14"/>
  <c r="U16" i="14"/>
  <c r="T16" i="14"/>
  <c r="S16" i="14"/>
  <c r="F16" i="14"/>
  <c r="E16" i="14"/>
  <c r="AA15" i="14"/>
  <c r="Y15" i="14"/>
  <c r="V15" i="14"/>
  <c r="U15" i="14"/>
  <c r="T15" i="14"/>
  <c r="S15" i="14"/>
  <c r="O15" i="14"/>
  <c r="F15" i="14"/>
  <c r="E15" i="14"/>
  <c r="AA14" i="14"/>
  <c r="Y14" i="14"/>
  <c r="V14" i="14"/>
  <c r="U14" i="14"/>
  <c r="T14" i="14"/>
  <c r="S14" i="14"/>
  <c r="O14" i="14"/>
  <c r="F14" i="14"/>
  <c r="E14" i="14"/>
  <c r="AA13" i="14"/>
  <c r="Y13" i="14"/>
  <c r="V13" i="14"/>
  <c r="U13" i="14"/>
  <c r="T13" i="14"/>
  <c r="S13" i="14"/>
  <c r="O13" i="14"/>
  <c r="F13" i="14"/>
  <c r="E13" i="14"/>
  <c r="AA12" i="14"/>
  <c r="Y12" i="14"/>
  <c r="V12" i="14"/>
  <c r="U12" i="14"/>
  <c r="T12" i="14"/>
  <c r="S12" i="14"/>
  <c r="O12" i="14"/>
  <c r="F12" i="14"/>
  <c r="E12" i="14"/>
  <c r="AA11" i="14"/>
  <c r="V11" i="14"/>
  <c r="U11" i="14"/>
  <c r="T11" i="14"/>
  <c r="S11" i="14"/>
  <c r="F11" i="14"/>
  <c r="E11" i="14"/>
  <c r="AA10" i="14"/>
  <c r="Y10" i="14"/>
  <c r="V10" i="14"/>
  <c r="U10" i="14"/>
  <c r="T10" i="14"/>
  <c r="S10" i="14"/>
  <c r="O10" i="14"/>
  <c r="F10" i="14"/>
  <c r="E10" i="14"/>
  <c r="AA9" i="14"/>
  <c r="Y9" i="14"/>
  <c r="V9" i="14"/>
  <c r="U9" i="14"/>
  <c r="T9" i="14"/>
  <c r="S9" i="14"/>
  <c r="O9" i="14"/>
  <c r="F9" i="14"/>
  <c r="E9" i="14"/>
  <c r="AA8" i="14"/>
  <c r="Y8" i="14"/>
  <c r="V8" i="14"/>
  <c r="U8" i="14"/>
  <c r="T8" i="14"/>
  <c r="S8" i="14"/>
  <c r="O8" i="14"/>
  <c r="F8" i="14"/>
  <c r="E8" i="14"/>
  <c r="AA7" i="14"/>
  <c r="Y7" i="14"/>
  <c r="V7" i="14"/>
  <c r="U7" i="14"/>
  <c r="T7" i="14"/>
  <c r="S7" i="14"/>
  <c r="O7" i="14"/>
  <c r="F7" i="14"/>
  <c r="E7" i="14"/>
  <c r="AA6" i="14"/>
  <c r="V6" i="14"/>
  <c r="U6" i="14"/>
  <c r="T6" i="14"/>
  <c r="S6" i="14"/>
  <c r="F6" i="14"/>
  <c r="E6" i="14"/>
  <c r="AA5" i="14"/>
  <c r="Y5" i="14"/>
  <c r="V5" i="14"/>
  <c r="U5" i="14"/>
  <c r="T5" i="14"/>
  <c r="S5" i="14"/>
  <c r="O5" i="14"/>
  <c r="F5" i="14"/>
  <c r="E5" i="14"/>
  <c r="AA4" i="14"/>
  <c r="Y4" i="14"/>
  <c r="V4" i="14"/>
  <c r="U4" i="14"/>
  <c r="T4" i="14"/>
  <c r="S4" i="14"/>
  <c r="O4" i="14"/>
  <c r="F4" i="14"/>
  <c r="E4" i="14"/>
  <c r="AA3" i="14"/>
  <c r="Y3" i="14"/>
  <c r="V3" i="14"/>
  <c r="U3" i="14"/>
  <c r="T3" i="14"/>
  <c r="S3" i="14"/>
  <c r="O3" i="14"/>
  <c r="F3" i="14"/>
  <c r="E3" i="14"/>
  <c r="AA2" i="14"/>
  <c r="Y2" i="14"/>
  <c r="V2" i="14"/>
  <c r="U2" i="14"/>
  <c r="T2" i="14"/>
  <c r="S2" i="14"/>
  <c r="O2" i="14"/>
  <c r="F2" i="14"/>
  <c r="E2" i="14"/>
  <c r="V67" i="13"/>
  <c r="U67" i="13"/>
  <c r="T67" i="13"/>
  <c r="S67" i="13"/>
  <c r="F67" i="13"/>
  <c r="E67" i="13"/>
  <c r="V66" i="13"/>
  <c r="U66" i="13"/>
  <c r="T66" i="13"/>
  <c r="S66" i="13"/>
  <c r="F66" i="13"/>
  <c r="E66" i="13"/>
  <c r="V65" i="13"/>
  <c r="U65" i="13"/>
  <c r="T65" i="13"/>
  <c r="S65" i="13"/>
  <c r="F65" i="13"/>
  <c r="E65" i="13"/>
  <c r="V64" i="13"/>
  <c r="U64" i="13"/>
  <c r="T64" i="13"/>
  <c r="S64" i="13"/>
  <c r="F64" i="13"/>
  <c r="E64" i="13"/>
  <c r="Y63" i="13"/>
  <c r="V63" i="13"/>
  <c r="U63" i="13"/>
  <c r="T63" i="13"/>
  <c r="S63" i="13"/>
  <c r="O63" i="13"/>
  <c r="F63" i="13"/>
  <c r="E63" i="13"/>
  <c r="V62" i="13"/>
  <c r="U62" i="13"/>
  <c r="T62" i="13"/>
  <c r="S62" i="13"/>
  <c r="F62" i="13"/>
  <c r="E62" i="13"/>
  <c r="V61" i="13"/>
  <c r="U61" i="13"/>
  <c r="T61" i="13"/>
  <c r="S61" i="13"/>
  <c r="F61" i="13"/>
  <c r="E61" i="13"/>
  <c r="V60" i="13"/>
  <c r="U60" i="13"/>
  <c r="T60" i="13"/>
  <c r="S60" i="13"/>
  <c r="F60" i="13"/>
  <c r="E60" i="13"/>
  <c r="V59" i="13"/>
  <c r="U59" i="13"/>
  <c r="T59" i="13"/>
  <c r="S59" i="13"/>
  <c r="F59" i="13"/>
  <c r="E59" i="13"/>
  <c r="V58" i="13"/>
  <c r="U58" i="13"/>
  <c r="T58" i="13"/>
  <c r="S58" i="13"/>
  <c r="F58" i="13"/>
  <c r="E58" i="13"/>
  <c r="Y57" i="13"/>
  <c r="V57" i="13"/>
  <c r="U57" i="13"/>
  <c r="T57" i="13"/>
  <c r="S57" i="13"/>
  <c r="O57" i="13"/>
  <c r="F57" i="13"/>
  <c r="E57" i="13"/>
  <c r="Y56" i="13"/>
  <c r="V56" i="13"/>
  <c r="U56" i="13"/>
  <c r="T56" i="13"/>
  <c r="S56" i="13"/>
  <c r="O56" i="13"/>
  <c r="F56" i="13"/>
  <c r="E56" i="13"/>
  <c r="Y55" i="13"/>
  <c r="V55" i="13"/>
  <c r="U55" i="13"/>
  <c r="T55" i="13"/>
  <c r="S55" i="13"/>
  <c r="O55" i="13"/>
  <c r="F55" i="13"/>
  <c r="E55" i="13"/>
  <c r="Y54" i="13"/>
  <c r="V54" i="13"/>
  <c r="U54" i="13"/>
  <c r="T54" i="13"/>
  <c r="S54" i="13"/>
  <c r="O54" i="13"/>
  <c r="F54" i="13"/>
  <c r="E54" i="13"/>
  <c r="V53" i="13"/>
  <c r="U53" i="13"/>
  <c r="T53" i="13"/>
  <c r="S53" i="13"/>
  <c r="F53" i="13"/>
  <c r="E53" i="13"/>
  <c r="V52" i="13"/>
  <c r="U52" i="13"/>
  <c r="T52" i="13"/>
  <c r="S52" i="13"/>
  <c r="F52" i="13"/>
  <c r="E52" i="13"/>
  <c r="V51" i="13"/>
  <c r="U51" i="13"/>
  <c r="T51" i="13"/>
  <c r="S51" i="13"/>
  <c r="F51" i="13"/>
  <c r="E51" i="13"/>
  <c r="V50" i="13"/>
  <c r="U50" i="13"/>
  <c r="T50" i="13"/>
  <c r="S50" i="13"/>
  <c r="F50" i="13"/>
  <c r="E50" i="13"/>
  <c r="V49" i="13"/>
  <c r="U49" i="13"/>
  <c r="T49" i="13"/>
  <c r="S49" i="13"/>
  <c r="F49" i="13"/>
  <c r="E49" i="13"/>
  <c r="Y48" i="13"/>
  <c r="V48" i="13"/>
  <c r="U48" i="13"/>
  <c r="T48" i="13"/>
  <c r="S48" i="13"/>
  <c r="O48" i="13"/>
  <c r="F48" i="13"/>
  <c r="E48" i="13"/>
  <c r="Y47" i="13"/>
  <c r="V47" i="13"/>
  <c r="U47" i="13"/>
  <c r="T47" i="13"/>
  <c r="S47" i="13"/>
  <c r="O47" i="13"/>
  <c r="F47" i="13"/>
  <c r="E47" i="13"/>
  <c r="Y46" i="13"/>
  <c r="V46" i="13"/>
  <c r="U46" i="13"/>
  <c r="T46" i="13"/>
  <c r="S46" i="13"/>
  <c r="O46" i="13"/>
  <c r="F46" i="13"/>
  <c r="E46" i="13"/>
  <c r="Y45" i="13"/>
  <c r="V45" i="13"/>
  <c r="U45" i="13"/>
  <c r="T45" i="13"/>
  <c r="S45" i="13"/>
  <c r="O45" i="13"/>
  <c r="F45" i="13"/>
  <c r="E45" i="13"/>
  <c r="V44" i="13"/>
  <c r="U44" i="13"/>
  <c r="T44" i="13"/>
  <c r="S44" i="13"/>
  <c r="F44" i="13"/>
  <c r="E44" i="13"/>
  <c r="V43" i="13"/>
  <c r="U43" i="13"/>
  <c r="T43" i="13"/>
  <c r="S43" i="13"/>
  <c r="F43" i="13"/>
  <c r="E43" i="13"/>
  <c r="V42" i="13"/>
  <c r="U42" i="13"/>
  <c r="T42" i="13"/>
  <c r="S42" i="13"/>
  <c r="O42" i="13"/>
  <c r="F42" i="13"/>
  <c r="E42" i="13"/>
  <c r="V41" i="13"/>
  <c r="U41" i="13"/>
  <c r="T41" i="13"/>
  <c r="S41" i="13"/>
  <c r="F41" i="13"/>
  <c r="E41" i="13"/>
  <c r="V40" i="13"/>
  <c r="U40" i="13"/>
  <c r="T40" i="13"/>
  <c r="S40" i="13"/>
  <c r="F40" i="13"/>
  <c r="E40" i="13"/>
  <c r="Y39" i="13"/>
  <c r="V39" i="13"/>
  <c r="U39" i="13"/>
  <c r="T39" i="13"/>
  <c r="S39" i="13"/>
  <c r="O39" i="13"/>
  <c r="F39" i="13"/>
  <c r="E39" i="13"/>
  <c r="Y38" i="13"/>
  <c r="V38" i="13"/>
  <c r="U38" i="13"/>
  <c r="T38" i="13"/>
  <c r="S38" i="13"/>
  <c r="O38" i="13"/>
  <c r="F38" i="13"/>
  <c r="E38" i="13"/>
  <c r="Y37" i="13"/>
  <c r="V37" i="13"/>
  <c r="U37" i="13"/>
  <c r="T37" i="13"/>
  <c r="S37" i="13"/>
  <c r="O37" i="13"/>
  <c r="F37" i="13"/>
  <c r="E37" i="13"/>
  <c r="V36" i="13"/>
  <c r="U36" i="13"/>
  <c r="T36" i="13"/>
  <c r="S36" i="13"/>
  <c r="F36" i="13"/>
  <c r="E36" i="13"/>
  <c r="V35" i="13"/>
  <c r="U35" i="13"/>
  <c r="T35" i="13"/>
  <c r="S35" i="13"/>
  <c r="F35" i="13"/>
  <c r="E35" i="13"/>
  <c r="V34" i="13"/>
  <c r="U34" i="13"/>
  <c r="T34" i="13"/>
  <c r="S34" i="13"/>
  <c r="F34" i="13"/>
  <c r="E34" i="13"/>
  <c r="V33" i="13"/>
  <c r="U33" i="13"/>
  <c r="T33" i="13"/>
  <c r="S33" i="13"/>
  <c r="F33" i="13"/>
  <c r="E33" i="13"/>
  <c r="V32" i="13"/>
  <c r="U32" i="13"/>
  <c r="T32" i="13"/>
  <c r="S32" i="13"/>
  <c r="F32" i="13"/>
  <c r="E32" i="13"/>
  <c r="Y31" i="13"/>
  <c r="V31" i="13"/>
  <c r="U31" i="13"/>
  <c r="T31" i="13"/>
  <c r="S31" i="13"/>
  <c r="O31" i="13"/>
  <c r="F31" i="13"/>
  <c r="E31" i="13"/>
  <c r="Y30" i="13"/>
  <c r="V30" i="13"/>
  <c r="U30" i="13"/>
  <c r="T30" i="13"/>
  <c r="S30" i="13"/>
  <c r="O30" i="13"/>
  <c r="F30" i="13"/>
  <c r="E30" i="13"/>
  <c r="Y29" i="13"/>
  <c r="V29" i="13"/>
  <c r="U29" i="13"/>
  <c r="T29" i="13"/>
  <c r="S29" i="13"/>
  <c r="O29" i="13"/>
  <c r="F29" i="13"/>
  <c r="E29" i="13"/>
  <c r="V28" i="13"/>
  <c r="U28" i="13"/>
  <c r="T28" i="13"/>
  <c r="S28" i="13"/>
  <c r="F28" i="13"/>
  <c r="E28" i="13"/>
  <c r="V27" i="13"/>
  <c r="U27" i="13"/>
  <c r="T27" i="13"/>
  <c r="S27" i="13"/>
  <c r="F27" i="13"/>
  <c r="E27" i="13"/>
  <c r="V26" i="13"/>
  <c r="U26" i="13"/>
  <c r="T26" i="13"/>
  <c r="S26" i="13"/>
  <c r="F26" i="13"/>
  <c r="E26" i="13"/>
  <c r="V25" i="13"/>
  <c r="U25" i="13"/>
  <c r="T25" i="13"/>
  <c r="S25" i="13"/>
  <c r="F25" i="13"/>
  <c r="E25" i="13"/>
  <c r="V24" i="13"/>
  <c r="U24" i="13"/>
  <c r="T24" i="13"/>
  <c r="S24" i="13"/>
  <c r="F24" i="13"/>
  <c r="E24" i="13"/>
  <c r="Y23" i="13"/>
  <c r="V23" i="13"/>
  <c r="U23" i="13"/>
  <c r="T23" i="13"/>
  <c r="S23" i="13"/>
  <c r="O23" i="13"/>
  <c r="F23" i="13"/>
  <c r="E23" i="13"/>
  <c r="Y22" i="13"/>
  <c r="V22" i="13"/>
  <c r="U22" i="13"/>
  <c r="T22" i="13"/>
  <c r="S22" i="13"/>
  <c r="O22" i="13"/>
  <c r="F22" i="13"/>
  <c r="E22" i="13"/>
  <c r="Y21" i="13"/>
  <c r="V21" i="13"/>
  <c r="U21" i="13"/>
  <c r="T21" i="13"/>
  <c r="S21" i="13"/>
  <c r="O21" i="13"/>
  <c r="F21" i="13"/>
  <c r="E21" i="13"/>
  <c r="V20" i="13"/>
  <c r="U20" i="13"/>
  <c r="T20" i="13"/>
  <c r="S20" i="13"/>
  <c r="F20" i="13"/>
  <c r="E20" i="13"/>
  <c r="V19" i="13"/>
  <c r="U19" i="13"/>
  <c r="T19" i="13"/>
  <c r="S19" i="13"/>
  <c r="F19" i="13"/>
  <c r="E19" i="13"/>
  <c r="V18" i="13"/>
  <c r="U18" i="13"/>
  <c r="T18" i="13"/>
  <c r="S18" i="13"/>
  <c r="F18" i="13"/>
  <c r="E18" i="13"/>
  <c r="V17" i="13"/>
  <c r="U17" i="13"/>
  <c r="T17" i="13"/>
  <c r="S17" i="13"/>
  <c r="F17" i="13"/>
  <c r="E17" i="13"/>
  <c r="V16" i="13"/>
  <c r="U16" i="13"/>
  <c r="T16" i="13"/>
  <c r="S16" i="13"/>
  <c r="F16" i="13"/>
  <c r="E16" i="13"/>
  <c r="Y15" i="13"/>
  <c r="V15" i="13"/>
  <c r="U15" i="13"/>
  <c r="T15" i="13"/>
  <c r="S15" i="13"/>
  <c r="O15" i="13"/>
  <c r="F15" i="13"/>
  <c r="E15" i="13"/>
  <c r="Y14" i="13"/>
  <c r="V14" i="13"/>
  <c r="U14" i="13"/>
  <c r="T14" i="13"/>
  <c r="S14" i="13"/>
  <c r="O14" i="13"/>
  <c r="F14" i="13"/>
  <c r="E14" i="13"/>
  <c r="Y13" i="13"/>
  <c r="V13" i="13"/>
  <c r="U13" i="13"/>
  <c r="T13" i="13"/>
  <c r="S13" i="13"/>
  <c r="O13" i="13"/>
  <c r="F13" i="13"/>
  <c r="E13" i="13"/>
  <c r="V12" i="13"/>
  <c r="U12" i="13"/>
  <c r="T12" i="13"/>
  <c r="S12" i="13"/>
  <c r="F12" i="13"/>
  <c r="E12" i="13"/>
  <c r="V11" i="13"/>
  <c r="U11" i="13"/>
  <c r="T11" i="13"/>
  <c r="S11" i="13"/>
  <c r="F11" i="13"/>
  <c r="E11" i="13"/>
  <c r="V10" i="13"/>
  <c r="U10" i="13"/>
  <c r="T10" i="13"/>
  <c r="S10" i="13"/>
  <c r="F10" i="13"/>
  <c r="E10" i="13"/>
  <c r="V9" i="13"/>
  <c r="U9" i="13"/>
  <c r="T9" i="13"/>
  <c r="S9" i="13"/>
  <c r="F9" i="13"/>
  <c r="E9" i="13"/>
  <c r="V8" i="13"/>
  <c r="U8" i="13"/>
  <c r="T8" i="13"/>
  <c r="S8" i="13"/>
  <c r="F8" i="13"/>
  <c r="E8" i="13"/>
  <c r="Y7" i="13"/>
  <c r="V7" i="13"/>
  <c r="U7" i="13"/>
  <c r="T7" i="13"/>
  <c r="S7" i="13"/>
  <c r="O7" i="13"/>
  <c r="F7" i="13"/>
  <c r="E7" i="13"/>
  <c r="Y6" i="13"/>
  <c r="V6" i="13"/>
  <c r="U6" i="13"/>
  <c r="T6" i="13"/>
  <c r="S6" i="13"/>
  <c r="O6" i="13"/>
  <c r="F6" i="13"/>
  <c r="E6" i="13"/>
  <c r="Y5" i="13"/>
  <c r="V5" i="13"/>
  <c r="U5" i="13"/>
  <c r="T5" i="13"/>
  <c r="S5" i="13"/>
  <c r="O5" i="13"/>
  <c r="F5" i="13"/>
  <c r="E5" i="13"/>
  <c r="V69" i="12"/>
  <c r="V68" i="12"/>
  <c r="U68" i="12"/>
  <c r="T68" i="12"/>
  <c r="S68" i="12"/>
  <c r="K68" i="12"/>
  <c r="L68" i="12" s="1"/>
  <c r="F68" i="12"/>
  <c r="E68" i="12"/>
  <c r="V67" i="12"/>
  <c r="U67" i="12"/>
  <c r="T67" i="12"/>
  <c r="S67" i="12"/>
  <c r="K67" i="12"/>
  <c r="L67" i="12" s="1"/>
  <c r="F67" i="12"/>
  <c r="E67" i="12"/>
  <c r="V66" i="12"/>
  <c r="U66" i="12"/>
  <c r="T66" i="12"/>
  <c r="S66" i="12"/>
  <c r="K66" i="12"/>
  <c r="L66" i="12" s="1"/>
  <c r="F66" i="12"/>
  <c r="E66" i="12"/>
  <c r="V65" i="12"/>
  <c r="U65" i="12"/>
  <c r="T65" i="12"/>
  <c r="S65" i="12"/>
  <c r="K65" i="12"/>
  <c r="L65" i="12" s="1"/>
  <c r="F65" i="12"/>
  <c r="E65" i="12"/>
  <c r="V64" i="12"/>
  <c r="U64" i="12"/>
  <c r="T64" i="12"/>
  <c r="S64" i="12"/>
  <c r="K64" i="12"/>
  <c r="L64" i="12" s="1"/>
  <c r="F64" i="12"/>
  <c r="E64" i="12"/>
  <c r="V63" i="12"/>
  <c r="U63" i="12"/>
  <c r="T63" i="12"/>
  <c r="S63" i="12"/>
  <c r="K63" i="12"/>
  <c r="L63" i="12" s="1"/>
  <c r="F63" i="12"/>
  <c r="E63" i="12"/>
  <c r="V62" i="12"/>
  <c r="U62" i="12"/>
  <c r="T62" i="12"/>
  <c r="S62" i="12"/>
  <c r="K62" i="12"/>
  <c r="L62" i="12" s="1"/>
  <c r="F62" i="12"/>
  <c r="E62" i="12"/>
  <c r="V61" i="12"/>
  <c r="U61" i="12"/>
  <c r="T61" i="12"/>
  <c r="S61" i="12"/>
  <c r="K61" i="12"/>
  <c r="M61" i="12" s="1"/>
  <c r="X61" i="12" s="1"/>
  <c r="F61" i="12"/>
  <c r="E61" i="12"/>
  <c r="V60" i="12"/>
  <c r="U60" i="12"/>
  <c r="T60" i="12"/>
  <c r="S60" i="12"/>
  <c r="K60" i="12"/>
  <c r="M60" i="12" s="1"/>
  <c r="F60" i="12"/>
  <c r="E60" i="12"/>
  <c r="V59" i="12"/>
  <c r="U59" i="12"/>
  <c r="T59" i="12"/>
  <c r="S59" i="12"/>
  <c r="K59" i="12"/>
  <c r="M59" i="12" s="1"/>
  <c r="Y59" i="12" s="1"/>
  <c r="F59" i="12"/>
  <c r="E59" i="12"/>
  <c r="V58" i="12"/>
  <c r="U58" i="12"/>
  <c r="T58" i="12"/>
  <c r="S58" i="12"/>
  <c r="K58" i="12"/>
  <c r="L58" i="12" s="1"/>
  <c r="F58" i="12"/>
  <c r="E58" i="12"/>
  <c r="V57" i="12"/>
  <c r="U57" i="12"/>
  <c r="T57" i="12"/>
  <c r="S57" i="12"/>
  <c r="K57" i="12"/>
  <c r="M57" i="12" s="1"/>
  <c r="X57" i="12" s="1"/>
  <c r="F57" i="12"/>
  <c r="E57" i="12"/>
  <c r="V56" i="12"/>
  <c r="U56" i="12"/>
  <c r="T56" i="12"/>
  <c r="S56" i="12"/>
  <c r="K56" i="12"/>
  <c r="L56" i="12" s="1"/>
  <c r="F56" i="12"/>
  <c r="E56" i="12"/>
  <c r="V55" i="12"/>
  <c r="U55" i="12"/>
  <c r="T55" i="12"/>
  <c r="S55" i="12"/>
  <c r="K55" i="12"/>
  <c r="L55" i="12" s="1"/>
  <c r="F55" i="12"/>
  <c r="E55" i="12"/>
  <c r="V54" i="12"/>
  <c r="U54" i="12"/>
  <c r="T54" i="12"/>
  <c r="S54" i="12"/>
  <c r="K54" i="12"/>
  <c r="M54" i="12" s="1"/>
  <c r="N54" i="12" s="1"/>
  <c r="F54" i="12"/>
  <c r="E54" i="12"/>
  <c r="V53" i="12"/>
  <c r="U53" i="12"/>
  <c r="T53" i="12"/>
  <c r="S53" i="12"/>
  <c r="K53" i="12"/>
  <c r="M53" i="12" s="1"/>
  <c r="F53" i="12"/>
  <c r="E53" i="12"/>
  <c r="V52" i="12"/>
  <c r="U52" i="12"/>
  <c r="T52" i="12"/>
  <c r="S52" i="12"/>
  <c r="K52" i="12"/>
  <c r="M52" i="12" s="1"/>
  <c r="X52" i="12" s="1"/>
  <c r="F52" i="12"/>
  <c r="E52" i="12"/>
  <c r="V51" i="12"/>
  <c r="U51" i="12"/>
  <c r="T51" i="12"/>
  <c r="S51" i="12"/>
  <c r="K51" i="12"/>
  <c r="M51" i="12" s="1"/>
  <c r="Y51" i="12" s="1"/>
  <c r="F51" i="12"/>
  <c r="E51" i="12"/>
  <c r="V50" i="12"/>
  <c r="U50" i="12"/>
  <c r="T50" i="12"/>
  <c r="S50" i="12"/>
  <c r="K50" i="12"/>
  <c r="M50" i="12" s="1"/>
  <c r="F50" i="12"/>
  <c r="E50" i="12"/>
  <c r="V49" i="12"/>
  <c r="U49" i="12"/>
  <c r="T49" i="12"/>
  <c r="S49" i="12"/>
  <c r="K49" i="12"/>
  <c r="M49" i="12" s="1"/>
  <c r="N49" i="12" s="1"/>
  <c r="F49" i="12"/>
  <c r="E49" i="12"/>
  <c r="V48" i="12"/>
  <c r="U48" i="12"/>
  <c r="T48" i="12"/>
  <c r="S48" i="12"/>
  <c r="K48" i="12"/>
  <c r="M48" i="12" s="1"/>
  <c r="X48" i="12" s="1"/>
  <c r="F48" i="12"/>
  <c r="E48" i="12"/>
  <c r="V47" i="12"/>
  <c r="U47" i="12"/>
  <c r="T47" i="12"/>
  <c r="S47" i="12"/>
  <c r="K47" i="12"/>
  <c r="L47" i="12" s="1"/>
  <c r="F47" i="12"/>
  <c r="E47" i="12"/>
  <c r="V46" i="12"/>
  <c r="U46" i="12"/>
  <c r="T46" i="12"/>
  <c r="S46" i="12"/>
  <c r="K46" i="12"/>
  <c r="L46" i="12" s="1"/>
  <c r="F46" i="12"/>
  <c r="E46" i="12"/>
  <c r="V45" i="12"/>
  <c r="U45" i="12"/>
  <c r="T45" i="12"/>
  <c r="S45" i="12"/>
  <c r="K45" i="12"/>
  <c r="M45" i="12" s="1"/>
  <c r="Y45" i="12" s="1"/>
  <c r="F45" i="12"/>
  <c r="E45" i="12"/>
  <c r="V44" i="12"/>
  <c r="U44" i="12"/>
  <c r="T44" i="12"/>
  <c r="S44" i="12"/>
  <c r="K44" i="12"/>
  <c r="M44" i="12" s="1"/>
  <c r="Y44" i="12" s="1"/>
  <c r="F44" i="12"/>
  <c r="E44" i="12"/>
  <c r="V43" i="12"/>
  <c r="U43" i="12"/>
  <c r="T43" i="12"/>
  <c r="S43" i="12"/>
  <c r="K43" i="12"/>
  <c r="L43" i="12" s="1"/>
  <c r="F43" i="12"/>
  <c r="E43" i="12"/>
  <c r="V42" i="12"/>
  <c r="U42" i="12"/>
  <c r="T42" i="12"/>
  <c r="S42" i="12"/>
  <c r="K42" i="12"/>
  <c r="M42" i="12" s="1"/>
  <c r="Y42" i="12" s="1"/>
  <c r="F42" i="12"/>
  <c r="E42" i="12"/>
  <c r="V41" i="12"/>
  <c r="U41" i="12"/>
  <c r="T41" i="12"/>
  <c r="S41" i="12"/>
  <c r="K41" i="12"/>
  <c r="L41" i="12" s="1"/>
  <c r="F41" i="12"/>
  <c r="E41" i="12"/>
  <c r="V40" i="12"/>
  <c r="U40" i="12"/>
  <c r="T40" i="12"/>
  <c r="S40" i="12"/>
  <c r="K40" i="12"/>
  <c r="M40" i="12" s="1"/>
  <c r="N40" i="12" s="1"/>
  <c r="F40" i="12"/>
  <c r="E40" i="12"/>
  <c r="V39" i="12"/>
  <c r="U39" i="12"/>
  <c r="T39" i="12"/>
  <c r="S39" i="12"/>
  <c r="K39" i="12"/>
  <c r="M39" i="12" s="1"/>
  <c r="X39" i="12" s="1"/>
  <c r="F39" i="12"/>
  <c r="E39" i="12"/>
  <c r="V38" i="12"/>
  <c r="U38" i="12"/>
  <c r="T38" i="12"/>
  <c r="S38" i="12"/>
  <c r="K38" i="12"/>
  <c r="M38" i="12" s="1"/>
  <c r="X38" i="12" s="1"/>
  <c r="F38" i="12"/>
  <c r="E38" i="12"/>
  <c r="V37" i="12"/>
  <c r="U37" i="12"/>
  <c r="T37" i="12"/>
  <c r="S37" i="12"/>
  <c r="K37" i="12"/>
  <c r="L37" i="12" s="1"/>
  <c r="F37" i="12"/>
  <c r="E37" i="12"/>
  <c r="V36" i="12"/>
  <c r="U36" i="12"/>
  <c r="T36" i="12"/>
  <c r="S36" i="12"/>
  <c r="K36" i="12"/>
  <c r="M36" i="12" s="1"/>
  <c r="F36" i="12"/>
  <c r="E36" i="12"/>
  <c r="V35" i="12"/>
  <c r="U35" i="12"/>
  <c r="T35" i="12"/>
  <c r="S35" i="12"/>
  <c r="K35" i="12"/>
  <c r="M35" i="12" s="1"/>
  <c r="F35" i="12"/>
  <c r="E35" i="12"/>
  <c r="V34" i="12"/>
  <c r="U34" i="12"/>
  <c r="T34" i="12"/>
  <c r="S34" i="12"/>
  <c r="K34" i="12"/>
  <c r="M34" i="12" s="1"/>
  <c r="F34" i="12"/>
  <c r="E34" i="12"/>
  <c r="V33" i="12"/>
  <c r="U33" i="12"/>
  <c r="T33" i="12"/>
  <c r="S33" i="12"/>
  <c r="K33" i="12"/>
  <c r="L33" i="12" s="1"/>
  <c r="F33" i="12"/>
  <c r="E33" i="12"/>
  <c r="V32" i="12"/>
  <c r="U32" i="12"/>
  <c r="T32" i="12"/>
  <c r="S32" i="12"/>
  <c r="K32" i="12"/>
  <c r="M32" i="12" s="1"/>
  <c r="F32" i="12"/>
  <c r="E32" i="12"/>
  <c r="V31" i="12"/>
  <c r="U31" i="12"/>
  <c r="T31" i="12"/>
  <c r="S31" i="12"/>
  <c r="K31" i="12"/>
  <c r="M31" i="12" s="1"/>
  <c r="Y31" i="12" s="1"/>
  <c r="F31" i="12"/>
  <c r="E31" i="12"/>
  <c r="V30" i="12"/>
  <c r="U30" i="12"/>
  <c r="T30" i="12"/>
  <c r="S30" i="12"/>
  <c r="K30" i="12"/>
  <c r="M30" i="12" s="1"/>
  <c r="Y30" i="12" s="1"/>
  <c r="F30" i="12"/>
  <c r="E30" i="12"/>
  <c r="V29" i="12"/>
  <c r="U29" i="12"/>
  <c r="T29" i="12"/>
  <c r="S29" i="12"/>
  <c r="K29" i="12"/>
  <c r="M29" i="12" s="1"/>
  <c r="Y29" i="12" s="1"/>
  <c r="F29" i="12"/>
  <c r="E29" i="12"/>
  <c r="V28" i="12"/>
  <c r="U28" i="12"/>
  <c r="T28" i="12"/>
  <c r="S28" i="12"/>
  <c r="K28" i="12"/>
  <c r="M28" i="12" s="1"/>
  <c r="Y28" i="12" s="1"/>
  <c r="F28" i="12"/>
  <c r="E28" i="12"/>
  <c r="V27" i="12"/>
  <c r="U27" i="12"/>
  <c r="T27" i="12"/>
  <c r="S27" i="12"/>
  <c r="K27" i="12"/>
  <c r="M27" i="12" s="1"/>
  <c r="X27" i="12" s="1"/>
  <c r="F27" i="12"/>
  <c r="E27" i="12"/>
  <c r="V26" i="12"/>
  <c r="U26" i="12"/>
  <c r="T26" i="12"/>
  <c r="S26" i="12"/>
  <c r="K26" i="12"/>
  <c r="L26" i="12" s="1"/>
  <c r="F26" i="12"/>
  <c r="E26" i="12"/>
  <c r="V25" i="12"/>
  <c r="U25" i="12"/>
  <c r="T25" i="12"/>
  <c r="S25" i="12"/>
  <c r="K25" i="12"/>
  <c r="L25" i="12" s="1"/>
  <c r="F25" i="12"/>
  <c r="E25" i="12"/>
  <c r="V24" i="12"/>
  <c r="U24" i="12"/>
  <c r="T24" i="12"/>
  <c r="S24" i="12"/>
  <c r="K24" i="12"/>
  <c r="M24" i="12" s="1"/>
  <c r="X24" i="12" s="1"/>
  <c r="F24" i="12"/>
  <c r="E24" i="12"/>
  <c r="V23" i="12"/>
  <c r="U23" i="12"/>
  <c r="T23" i="12"/>
  <c r="S23" i="12"/>
  <c r="K23" i="12"/>
  <c r="M23" i="12" s="1"/>
  <c r="F23" i="12"/>
  <c r="E23" i="12"/>
  <c r="V22" i="12"/>
  <c r="U22" i="12"/>
  <c r="T22" i="12"/>
  <c r="S22" i="12"/>
  <c r="K22" i="12"/>
  <c r="M22" i="12" s="1"/>
  <c r="F22" i="12"/>
  <c r="E22" i="12"/>
  <c r="V21" i="12"/>
  <c r="U21" i="12"/>
  <c r="T21" i="12"/>
  <c r="S21" i="12"/>
  <c r="K21" i="12"/>
  <c r="L21" i="12" s="1"/>
  <c r="F21" i="12"/>
  <c r="E21" i="12"/>
  <c r="V20" i="12"/>
  <c r="U20" i="12"/>
  <c r="T20" i="12"/>
  <c r="S20" i="12"/>
  <c r="K20" i="12"/>
  <c r="M20" i="12" s="1"/>
  <c r="N20" i="12" s="1"/>
  <c r="F20" i="12"/>
  <c r="E20" i="12"/>
  <c r="V19" i="12"/>
  <c r="U19" i="12"/>
  <c r="T19" i="12"/>
  <c r="S19" i="12"/>
  <c r="K19" i="12"/>
  <c r="M19" i="12" s="1"/>
  <c r="F19" i="12"/>
  <c r="E19" i="12"/>
  <c r="V18" i="12"/>
  <c r="U18" i="12"/>
  <c r="T18" i="12"/>
  <c r="S18" i="12"/>
  <c r="K18" i="12"/>
  <c r="M18" i="12" s="1"/>
  <c r="Y18" i="12" s="1"/>
  <c r="F18" i="12"/>
  <c r="E18" i="12"/>
  <c r="V17" i="12"/>
  <c r="U17" i="12"/>
  <c r="T17" i="12"/>
  <c r="S17" i="12"/>
  <c r="K17" i="12"/>
  <c r="M17" i="12" s="1"/>
  <c r="Y17" i="12" s="1"/>
  <c r="F17" i="12"/>
  <c r="E17" i="12"/>
  <c r="V16" i="12"/>
  <c r="U16" i="12"/>
  <c r="T16" i="12"/>
  <c r="S16" i="12"/>
  <c r="K16" i="12"/>
  <c r="L16" i="12" s="1"/>
  <c r="F16" i="12"/>
  <c r="E16" i="12"/>
  <c r="V15" i="12"/>
  <c r="U15" i="12"/>
  <c r="T15" i="12"/>
  <c r="S15" i="12"/>
  <c r="K15" i="12"/>
  <c r="M15" i="12" s="1"/>
  <c r="X15" i="12" s="1"/>
  <c r="F15" i="12"/>
  <c r="E15" i="12"/>
  <c r="V14" i="12"/>
  <c r="U14" i="12"/>
  <c r="T14" i="12"/>
  <c r="S14" i="12"/>
  <c r="K14" i="12"/>
  <c r="L14" i="12" s="1"/>
  <c r="F14" i="12"/>
  <c r="E14" i="12"/>
  <c r="V13" i="12"/>
  <c r="U13" i="12"/>
  <c r="T13" i="12"/>
  <c r="S13" i="12"/>
  <c r="K13" i="12"/>
  <c r="L13" i="12" s="1"/>
  <c r="F13" i="12"/>
  <c r="E13" i="12"/>
  <c r="V12" i="12"/>
  <c r="U12" i="12"/>
  <c r="T12" i="12"/>
  <c r="S12" i="12"/>
  <c r="K12" i="12"/>
  <c r="M12" i="12" s="1"/>
  <c r="X12" i="12" s="1"/>
  <c r="F12" i="12"/>
  <c r="E12" i="12"/>
  <c r="V11" i="12"/>
  <c r="U11" i="12"/>
  <c r="T11" i="12"/>
  <c r="S11" i="12"/>
  <c r="K11" i="12"/>
  <c r="L11" i="12" s="1"/>
  <c r="F11" i="12"/>
  <c r="E11" i="12"/>
  <c r="V10" i="12"/>
  <c r="U10" i="12"/>
  <c r="T10" i="12"/>
  <c r="S10" i="12"/>
  <c r="K10" i="12"/>
  <c r="M10" i="12" s="1"/>
  <c r="F10" i="12"/>
  <c r="E10" i="12"/>
  <c r="V9" i="12"/>
  <c r="U9" i="12"/>
  <c r="T9" i="12"/>
  <c r="S9" i="12"/>
  <c r="K9" i="12"/>
  <c r="M9" i="12" s="1"/>
  <c r="X9" i="12" s="1"/>
  <c r="F9" i="12"/>
  <c r="E9" i="12"/>
  <c r="V8" i="12"/>
  <c r="U8" i="12"/>
  <c r="T8" i="12"/>
  <c r="S8" i="12"/>
  <c r="K8" i="12"/>
  <c r="L8" i="12" s="1"/>
  <c r="F8" i="12"/>
  <c r="E8" i="12"/>
  <c r="V7" i="12"/>
  <c r="U7" i="12"/>
  <c r="T7" i="12"/>
  <c r="S7" i="12"/>
  <c r="K7" i="12"/>
  <c r="M7" i="12" s="1"/>
  <c r="X7" i="12" s="1"/>
  <c r="F7" i="12"/>
  <c r="E7" i="12"/>
  <c r="V6" i="12"/>
  <c r="U6" i="12"/>
  <c r="T6" i="12"/>
  <c r="S6" i="12"/>
  <c r="K6" i="12"/>
  <c r="M6" i="12" s="1"/>
  <c r="F6" i="12"/>
  <c r="E6" i="12"/>
  <c r="V4" i="12"/>
  <c r="G3" i="12"/>
  <c r="W2" i="12"/>
  <c r="S2" i="12"/>
  <c r="Q2" i="12"/>
  <c r="K3" i="2" l="1"/>
  <c r="K8" i="2"/>
  <c r="K18" i="2"/>
  <c r="K42" i="2"/>
  <c r="K50" i="2"/>
  <c r="M47" i="12"/>
  <c r="K29" i="2"/>
  <c r="K37" i="2"/>
  <c r="K64" i="2"/>
  <c r="K60" i="2"/>
  <c r="K56" i="2"/>
  <c r="M56" i="12"/>
  <c r="N56" i="12" s="1"/>
  <c r="K49" i="2"/>
  <c r="L48" i="12"/>
  <c r="M46" i="12"/>
  <c r="K41" i="2"/>
  <c r="M43" i="12"/>
  <c r="X43" i="12" s="1"/>
  <c r="K33" i="2"/>
  <c r="M37" i="12"/>
  <c r="Y37" i="12" s="1"/>
  <c r="K31" i="2"/>
  <c r="L34" i="12"/>
  <c r="M33" i="12"/>
  <c r="K23" i="2"/>
  <c r="M26" i="12"/>
  <c r="Y26" i="12" s="1"/>
  <c r="K20" i="2"/>
  <c r="M21" i="12"/>
  <c r="K14" i="2"/>
  <c r="M11" i="12"/>
  <c r="L30" i="12"/>
  <c r="M41" i="12"/>
  <c r="X41" i="12" s="1"/>
  <c r="L49" i="12"/>
  <c r="L51" i="12"/>
  <c r="K6" i="2"/>
  <c r="K9" i="2"/>
  <c r="K12" i="2"/>
  <c r="K15" i="2"/>
  <c r="K22" i="2"/>
  <c r="K27" i="2"/>
  <c r="K30" i="2"/>
  <c r="K35" i="2"/>
  <c r="K38" i="2"/>
  <c r="K57" i="2"/>
  <c r="K61" i="2"/>
  <c r="L9" i="12"/>
  <c r="L10" i="12"/>
  <c r="M16" i="12"/>
  <c r="X16" i="12" s="1"/>
  <c r="L17" i="12"/>
  <c r="L24" i="12"/>
  <c r="K7" i="2"/>
  <c r="K10" i="2"/>
  <c r="K16" i="2"/>
  <c r="K25" i="2"/>
  <c r="K28" i="2"/>
  <c r="K36" i="2"/>
  <c r="K39" i="2"/>
  <c r="K47" i="2"/>
  <c r="K58" i="2"/>
  <c r="K62" i="2"/>
  <c r="M13" i="12"/>
  <c r="Y13" i="12" s="1"/>
  <c r="M14" i="12"/>
  <c r="X14" i="12" s="1"/>
  <c r="M25" i="12"/>
  <c r="X25" i="12" s="1"/>
  <c r="M55" i="12"/>
  <c r="X55" i="12" s="1"/>
  <c r="M62" i="12"/>
  <c r="Y62" i="12" s="1"/>
  <c r="M63" i="12"/>
  <c r="N63" i="12" s="1"/>
  <c r="M64" i="12"/>
  <c r="X64" i="12" s="1"/>
  <c r="M65" i="12"/>
  <c r="N65" i="12" s="1"/>
  <c r="M66" i="12"/>
  <c r="Y66" i="12" s="1"/>
  <c r="M67" i="12"/>
  <c r="X67" i="12" s="1"/>
  <c r="M68" i="12"/>
  <c r="N68" i="12" s="1"/>
  <c r="O68" i="12" s="1"/>
  <c r="P68" i="12" s="1"/>
  <c r="Q68" i="12" s="1"/>
  <c r="AA68" i="12" s="1"/>
  <c r="K44" i="2"/>
  <c r="K52" i="2"/>
  <c r="K55" i="2"/>
  <c r="K59" i="2"/>
  <c r="K63" i="2"/>
  <c r="L54" i="12"/>
  <c r="O54" i="12" s="1"/>
  <c r="P54" i="12" s="1"/>
  <c r="Q54" i="12" s="1"/>
  <c r="AA54" i="12" s="1"/>
  <c r="M8" i="12"/>
  <c r="N8" i="12" s="1"/>
  <c r="O8" i="12" s="1"/>
  <c r="P8" i="12" s="1"/>
  <c r="Q8" i="12" s="1"/>
  <c r="K2" i="2"/>
  <c r="L7" i="12"/>
  <c r="K4" i="2"/>
  <c r="K5" i="2"/>
  <c r="K46" i="2"/>
  <c r="L50" i="12"/>
  <c r="L61" i="12"/>
  <c r="L59" i="12"/>
  <c r="L57" i="12"/>
  <c r="L53" i="12"/>
  <c r="L52" i="12"/>
  <c r="Y47" i="12"/>
  <c r="Y46" i="12"/>
  <c r="L45" i="12"/>
  <c r="L44" i="12"/>
  <c r="L42" i="12"/>
  <c r="L40" i="12"/>
  <c r="O40" i="12" s="1"/>
  <c r="P40" i="12" s="1"/>
  <c r="Q40" i="12" s="1"/>
  <c r="R40" i="12" s="1"/>
  <c r="L39" i="12"/>
  <c r="L38" i="12"/>
  <c r="L36" i="12"/>
  <c r="L35" i="12"/>
  <c r="L32" i="12"/>
  <c r="L31" i="12"/>
  <c r="L29" i="12"/>
  <c r="L28" i="12"/>
  <c r="L27" i="12"/>
  <c r="L23" i="12"/>
  <c r="L22" i="12"/>
  <c r="L20" i="12"/>
  <c r="L19" i="12"/>
  <c r="L18" i="12"/>
  <c r="L15" i="12"/>
  <c r="L12" i="12"/>
  <c r="Y20" i="12"/>
  <c r="O49" i="12"/>
  <c r="P49" i="12" s="1"/>
  <c r="Q49" i="12" s="1"/>
  <c r="R49" i="12" s="1"/>
  <c r="N17" i="12"/>
  <c r="X20" i="12"/>
  <c r="Y12" i="12"/>
  <c r="W12" i="12" s="1"/>
  <c r="X17" i="12"/>
  <c r="W17" i="12" s="1"/>
  <c r="N6" i="12"/>
  <c r="X6" i="12"/>
  <c r="N28" i="12"/>
  <c r="N30" i="12"/>
  <c r="N31" i="12"/>
  <c r="N44" i="12"/>
  <c r="X49" i="12"/>
  <c r="X54" i="12"/>
  <c r="L6" i="12"/>
  <c r="Y6" i="12" s="1"/>
  <c r="N7" i="12"/>
  <c r="N9" i="12"/>
  <c r="N27" i="12"/>
  <c r="X28" i="12"/>
  <c r="W28" i="12" s="1"/>
  <c r="X31" i="12"/>
  <c r="W31" i="12" s="1"/>
  <c r="N46" i="12"/>
  <c r="O46" i="12" s="1"/>
  <c r="P46" i="12" s="1"/>
  <c r="Q46" i="12" s="1"/>
  <c r="Y52" i="12"/>
  <c r="W52" i="12" s="1"/>
  <c r="Y54" i="12"/>
  <c r="X56" i="12"/>
  <c r="Y7" i="12"/>
  <c r="W7" i="12" s="1"/>
  <c r="Y9" i="12"/>
  <c r="W9" i="12" s="1"/>
  <c r="N12" i="12"/>
  <c r="O20" i="12"/>
  <c r="P20" i="12" s="1"/>
  <c r="Q20" i="12" s="1"/>
  <c r="L16" i="2" s="1"/>
  <c r="N16" i="2" s="1"/>
  <c r="O16" i="2" s="1"/>
  <c r="P16" i="2" s="1"/>
  <c r="H16" i="3" s="1"/>
  <c r="Y27" i="12"/>
  <c r="W27" i="12" s="1"/>
  <c r="X30" i="12"/>
  <c r="W30" i="12" s="1"/>
  <c r="Y38" i="12"/>
  <c r="W38" i="12" s="1"/>
  <c r="X40" i="12"/>
  <c r="X44" i="12"/>
  <c r="W44" i="12" s="1"/>
  <c r="X46" i="12"/>
  <c r="K54" i="2"/>
  <c r="M58" i="12"/>
  <c r="X58" i="12" s="1"/>
  <c r="O65" i="12"/>
  <c r="P65" i="12" s="1"/>
  <c r="Q65" i="12" s="1"/>
  <c r="Y61" i="12"/>
  <c r="W61" i="12" s="1"/>
  <c r="Z11" i="8"/>
  <c r="O63" i="12"/>
  <c r="P63" i="12" s="1"/>
  <c r="Q63" i="12" s="1"/>
  <c r="Y60" i="12"/>
  <c r="N60" i="12"/>
  <c r="X60" i="12"/>
  <c r="L60" i="12"/>
  <c r="N61" i="12"/>
  <c r="Y8" i="12"/>
  <c r="Y22" i="12"/>
  <c r="X22" i="12"/>
  <c r="X33" i="12"/>
  <c r="N33" i="12"/>
  <c r="O33" i="12" s="1"/>
  <c r="P33" i="12" s="1"/>
  <c r="Q33" i="12" s="1"/>
  <c r="R33" i="12" s="1"/>
  <c r="X18" i="12"/>
  <c r="W18" i="12" s="1"/>
  <c r="N18" i="12"/>
  <c r="Y23" i="12"/>
  <c r="N23" i="12"/>
  <c r="X23" i="12"/>
  <c r="Y24" i="12"/>
  <c r="W24" i="12" s="1"/>
  <c r="Y36" i="12"/>
  <c r="X36" i="12"/>
  <c r="N36" i="12"/>
  <c r="Y43" i="12"/>
  <c r="W43" i="12" s="1"/>
  <c r="N43" i="12"/>
  <c r="O43" i="12" s="1"/>
  <c r="P43" i="12" s="1"/>
  <c r="Q43" i="12" s="1"/>
  <c r="G39" i="2" s="1"/>
  <c r="X13" i="12"/>
  <c r="N14" i="12"/>
  <c r="O14" i="12" s="1"/>
  <c r="P14" i="12" s="1"/>
  <c r="Q14" i="12" s="1"/>
  <c r="N22" i="12"/>
  <c r="N24" i="12"/>
  <c r="N26" i="12"/>
  <c r="O26" i="12" s="1"/>
  <c r="P26" i="12" s="1"/>
  <c r="Q26" i="12" s="1"/>
  <c r="G22" i="2" s="1"/>
  <c r="Y33" i="12"/>
  <c r="Y10" i="12"/>
  <c r="X10" i="12"/>
  <c r="N10" i="12"/>
  <c r="O10" i="12" s="1"/>
  <c r="P10" i="12" s="1"/>
  <c r="Q10" i="12" s="1"/>
  <c r="Y11" i="12"/>
  <c r="X11" i="12"/>
  <c r="N11" i="12"/>
  <c r="O11" i="12" s="1"/>
  <c r="P11" i="12" s="1"/>
  <c r="Q11" i="12" s="1"/>
  <c r="G7" i="2" s="1"/>
  <c r="Y15" i="12"/>
  <c r="W15" i="12" s="1"/>
  <c r="N15" i="12"/>
  <c r="X26" i="12"/>
  <c r="Y32" i="12"/>
  <c r="N32" i="12"/>
  <c r="X32" i="12"/>
  <c r="X37" i="12"/>
  <c r="W37" i="12" s="1"/>
  <c r="N37" i="12"/>
  <c r="O37" i="12" s="1"/>
  <c r="P37" i="12" s="1"/>
  <c r="Q37" i="12" s="1"/>
  <c r="AA37" i="12" s="1"/>
  <c r="X47" i="12"/>
  <c r="N47" i="12"/>
  <c r="O47" i="12" s="1"/>
  <c r="P47" i="12" s="1"/>
  <c r="Q47" i="12" s="1"/>
  <c r="R47" i="12" s="1"/>
  <c r="X51" i="12"/>
  <c r="W51" i="12" s="1"/>
  <c r="N51" i="12"/>
  <c r="X29" i="12"/>
  <c r="W29" i="12" s="1"/>
  <c r="X34" i="12"/>
  <c r="N34" i="12"/>
  <c r="O34" i="12" s="1"/>
  <c r="P34" i="12" s="1"/>
  <c r="Q34" i="12" s="1"/>
  <c r="G30" i="2" s="1"/>
  <c r="Y34" i="12"/>
  <c r="Y39" i="12"/>
  <c r="W39" i="12" s="1"/>
  <c r="N39" i="12"/>
  <c r="Y40" i="12"/>
  <c r="Y48" i="12"/>
  <c r="W48" i="12" s="1"/>
  <c r="N48" i="12"/>
  <c r="O48" i="12" s="1"/>
  <c r="P48" i="12" s="1"/>
  <c r="Q48" i="12" s="1"/>
  <c r="L44" i="2" s="1"/>
  <c r="N44" i="2" s="1"/>
  <c r="O44" i="2" s="1"/>
  <c r="P44" i="2" s="1"/>
  <c r="H44" i="3" s="1"/>
  <c r="Y49" i="12"/>
  <c r="X53" i="12"/>
  <c r="N53" i="12"/>
  <c r="Y53" i="12"/>
  <c r="X59" i="12"/>
  <c r="W59" i="12" s="1"/>
  <c r="Y63" i="12"/>
  <c r="X19" i="12"/>
  <c r="N19" i="12"/>
  <c r="Y19" i="12"/>
  <c r="N29" i="12"/>
  <c r="N38" i="12"/>
  <c r="N41" i="12"/>
  <c r="O41" i="12" s="1"/>
  <c r="P41" i="12" s="1"/>
  <c r="Q41" i="12" s="1"/>
  <c r="L37" i="2" s="1"/>
  <c r="N37" i="2" s="1"/>
  <c r="O37" i="2" s="1"/>
  <c r="P37" i="2" s="1"/>
  <c r="H37" i="3" s="1"/>
  <c r="X42" i="12"/>
  <c r="W42" i="12" s="1"/>
  <c r="X45" i="12"/>
  <c r="W45" i="12" s="1"/>
  <c r="X50" i="12"/>
  <c r="N50" i="12"/>
  <c r="Y50" i="12"/>
  <c r="N52" i="12"/>
  <c r="N55" i="12"/>
  <c r="O55" i="12" s="1"/>
  <c r="P55" i="12" s="1"/>
  <c r="Q55" i="12" s="1"/>
  <c r="AA55" i="12" s="1"/>
  <c r="Y56" i="12"/>
  <c r="N59" i="12"/>
  <c r="O6" i="12"/>
  <c r="P6" i="12" s="1"/>
  <c r="Q6" i="12" s="1"/>
  <c r="AA6" i="12" s="1"/>
  <c r="Y16" i="12"/>
  <c r="W16" i="12" s="1"/>
  <c r="N16" i="12"/>
  <c r="O16" i="12" s="1"/>
  <c r="P16" i="12" s="1"/>
  <c r="Q16" i="12" s="1"/>
  <c r="L12" i="2" s="1"/>
  <c r="N12" i="2" s="1"/>
  <c r="O12" i="2" s="1"/>
  <c r="P12" i="2" s="1"/>
  <c r="H12" i="3" s="1"/>
  <c r="X21" i="12"/>
  <c r="N21" i="12"/>
  <c r="O21" i="12" s="1"/>
  <c r="P21" i="12" s="1"/>
  <c r="Q21" i="12" s="1"/>
  <c r="AA21" i="12" s="1"/>
  <c r="Y21" i="12"/>
  <c r="X35" i="12"/>
  <c r="N35" i="12"/>
  <c r="Y35" i="12"/>
  <c r="N42" i="12"/>
  <c r="N45" i="12"/>
  <c r="O56" i="12"/>
  <c r="P56" i="12" s="1"/>
  <c r="Q56" i="12" s="1"/>
  <c r="L52" i="2" s="1"/>
  <c r="N52" i="2" s="1"/>
  <c r="O52" i="2" s="1"/>
  <c r="P52" i="2" s="1"/>
  <c r="H52" i="3" s="1"/>
  <c r="Y57" i="12"/>
  <c r="W57" i="12" s="1"/>
  <c r="N57" i="12"/>
  <c r="N66" i="12"/>
  <c r="O66" i="12" s="1"/>
  <c r="P66" i="12" s="1"/>
  <c r="Q66" i="12" s="1"/>
  <c r="Y65" i="12" l="1"/>
  <c r="Y55" i="12"/>
  <c r="W55" i="12" s="1"/>
  <c r="Y41" i="12"/>
  <c r="W41" i="12" s="1"/>
  <c r="Y67" i="12"/>
  <c r="O39" i="12"/>
  <c r="P39" i="12" s="1"/>
  <c r="Q39" i="12" s="1"/>
  <c r="AA39" i="12" s="1"/>
  <c r="X63" i="12"/>
  <c r="X65" i="12"/>
  <c r="O61" i="12"/>
  <c r="P61" i="12" s="1"/>
  <c r="Q61" i="12" s="1"/>
  <c r="G57" i="2" s="1"/>
  <c r="X66" i="12"/>
  <c r="N13" i="12"/>
  <c r="O13" i="12" s="1"/>
  <c r="P13" i="12" s="1"/>
  <c r="Q13" i="12" s="1"/>
  <c r="R13" i="12" s="1"/>
  <c r="X62" i="12"/>
  <c r="W62" i="12" s="1"/>
  <c r="Y68" i="12"/>
  <c r="O17" i="12"/>
  <c r="P17" i="12" s="1"/>
  <c r="Q17" i="12" s="1"/>
  <c r="L13" i="2" s="1"/>
  <c r="N13" i="2" s="1"/>
  <c r="O13" i="2" s="1"/>
  <c r="P13" i="2" s="1"/>
  <c r="H13" i="3" s="1"/>
  <c r="N25" i="12"/>
  <c r="O25" i="12" s="1"/>
  <c r="P25" i="12" s="1"/>
  <c r="Q25" i="12" s="1"/>
  <c r="R25" i="12" s="1"/>
  <c r="L59" i="2"/>
  <c r="N59" i="2" s="1"/>
  <c r="O59" i="2" s="1"/>
  <c r="P59" i="2" s="1"/>
  <c r="H59" i="3" s="1"/>
  <c r="X68" i="12"/>
  <c r="W68" i="12" s="1"/>
  <c r="N64" i="12"/>
  <c r="O64" i="12" s="1"/>
  <c r="P64" i="12" s="1"/>
  <c r="Q64" i="12" s="1"/>
  <c r="AA64" i="12" s="1"/>
  <c r="N67" i="12"/>
  <c r="O67" i="12" s="1"/>
  <c r="P67" i="12" s="1"/>
  <c r="Q67" i="12" s="1"/>
  <c r="R67" i="12" s="1"/>
  <c r="Y25" i="12"/>
  <c r="W25" i="12" s="1"/>
  <c r="O24" i="12"/>
  <c r="P24" i="12" s="1"/>
  <c r="Q24" i="12" s="1"/>
  <c r="AA24" i="12" s="1"/>
  <c r="O30" i="12"/>
  <c r="P30" i="12" s="1"/>
  <c r="Q30" i="12" s="1"/>
  <c r="G26" i="2" s="1"/>
  <c r="Y64" i="12"/>
  <c r="W64" i="12" s="1"/>
  <c r="O51" i="12"/>
  <c r="P51" i="12" s="1"/>
  <c r="Q51" i="12" s="1"/>
  <c r="G47" i="2" s="1"/>
  <c r="O15" i="12"/>
  <c r="P15" i="12" s="1"/>
  <c r="Q15" i="12" s="1"/>
  <c r="AA15" i="12" s="1"/>
  <c r="O22" i="12"/>
  <c r="P22" i="12" s="1"/>
  <c r="Q22" i="12" s="1"/>
  <c r="AA22" i="12" s="1"/>
  <c r="Y14" i="12"/>
  <c r="W14" i="12" s="1"/>
  <c r="N62" i="12"/>
  <c r="O62" i="12" s="1"/>
  <c r="P62" i="12" s="1"/>
  <c r="Q62" i="12" s="1"/>
  <c r="L58" i="2" s="1"/>
  <c r="N58" i="2" s="1"/>
  <c r="O58" i="2" s="1"/>
  <c r="P58" i="2" s="1"/>
  <c r="H58" i="3" s="1"/>
  <c r="L61" i="2"/>
  <c r="N61" i="2" s="1"/>
  <c r="O61" i="2" s="1"/>
  <c r="P61" i="2" s="1"/>
  <c r="H61" i="3" s="1"/>
  <c r="J61" i="3" s="1"/>
  <c r="O9" i="12"/>
  <c r="P9" i="12" s="1"/>
  <c r="Q9" i="12" s="1"/>
  <c r="L5" i="2" s="1"/>
  <c r="N5" i="2" s="1"/>
  <c r="O5" i="2" s="1"/>
  <c r="P5" i="2" s="1"/>
  <c r="H5" i="3" s="1"/>
  <c r="J5" i="3" s="1"/>
  <c r="O59" i="12"/>
  <c r="P59" i="12" s="1"/>
  <c r="Q59" i="12" s="1"/>
  <c r="G55" i="2" s="1"/>
  <c r="X8" i="12"/>
  <c r="O45" i="12"/>
  <c r="P45" i="12" s="1"/>
  <c r="Q45" i="12" s="1"/>
  <c r="G41" i="2" s="1"/>
  <c r="O28" i="12"/>
  <c r="P28" i="12" s="1"/>
  <c r="Q28" i="12" s="1"/>
  <c r="L24" i="2" s="1"/>
  <c r="N24" i="2" s="1"/>
  <c r="O24" i="2" s="1"/>
  <c r="P24" i="2" s="1"/>
  <c r="H24" i="3" s="1"/>
  <c r="J24" i="3" s="1"/>
  <c r="O42" i="12"/>
  <c r="P42" i="12" s="1"/>
  <c r="Q42" i="12" s="1"/>
  <c r="G38" i="2" s="1"/>
  <c r="W47" i="12"/>
  <c r="O12" i="12"/>
  <c r="P12" i="12" s="1"/>
  <c r="Q12" i="12" s="1"/>
  <c r="AA12" i="12" s="1"/>
  <c r="O35" i="12"/>
  <c r="P35" i="12" s="1"/>
  <c r="Q35" i="12" s="1"/>
  <c r="AA35" i="12" s="1"/>
  <c r="O29" i="12"/>
  <c r="P29" i="12" s="1"/>
  <c r="Q29" i="12" s="1"/>
  <c r="AA29" i="12" s="1"/>
  <c r="W6" i="12"/>
  <c r="W46" i="12"/>
  <c r="O27" i="12"/>
  <c r="P27" i="12" s="1"/>
  <c r="Q27" i="12" s="1"/>
  <c r="G23" i="2" s="1"/>
  <c r="O18" i="12"/>
  <c r="P18" i="12" s="1"/>
  <c r="Q18" i="12" s="1"/>
  <c r="L14" i="2" s="1"/>
  <c r="N14" i="2" s="1"/>
  <c r="O14" i="2" s="1"/>
  <c r="P14" i="2" s="1"/>
  <c r="H14" i="3" s="1"/>
  <c r="J14" i="3" s="1"/>
  <c r="O19" i="12"/>
  <c r="P19" i="12" s="1"/>
  <c r="Q19" i="12" s="1"/>
  <c r="G15" i="2" s="1"/>
  <c r="O32" i="12"/>
  <c r="P32" i="12" s="1"/>
  <c r="Q32" i="12" s="1"/>
  <c r="AA32" i="12" s="1"/>
  <c r="O7" i="12"/>
  <c r="P7" i="12" s="1"/>
  <c r="Q7" i="12" s="1"/>
  <c r="R7" i="12" s="1"/>
  <c r="O52" i="12"/>
  <c r="P52" i="12" s="1"/>
  <c r="Q52" i="12" s="1"/>
  <c r="L48" i="2" s="1"/>
  <c r="N48" i="2" s="1"/>
  <c r="O48" i="2" s="1"/>
  <c r="P48" i="2" s="1"/>
  <c r="H48" i="3" s="1"/>
  <c r="K51" i="13" s="1"/>
  <c r="O31" i="12"/>
  <c r="P31" i="12" s="1"/>
  <c r="Q31" i="12" s="1"/>
  <c r="L27" i="2" s="1"/>
  <c r="N27" i="2" s="1"/>
  <c r="O27" i="2" s="1"/>
  <c r="P27" i="2" s="1"/>
  <c r="H27" i="3" s="1"/>
  <c r="J27" i="3" s="1"/>
  <c r="O38" i="12"/>
  <c r="P38" i="12" s="1"/>
  <c r="Q38" i="12" s="1"/>
  <c r="G34" i="2" s="1"/>
  <c r="O23" i="12"/>
  <c r="P23" i="12" s="1"/>
  <c r="Q23" i="12" s="1"/>
  <c r="AA23" i="12" s="1"/>
  <c r="O44" i="12"/>
  <c r="P44" i="12" s="1"/>
  <c r="Q44" i="12" s="1"/>
  <c r="AA44" i="12" s="1"/>
  <c r="O53" i="12"/>
  <c r="P53" i="12" s="1"/>
  <c r="Q53" i="12" s="1"/>
  <c r="R53" i="12" s="1"/>
  <c r="O57" i="12"/>
  <c r="P57" i="12" s="1"/>
  <c r="Q57" i="12" s="1"/>
  <c r="R57" i="12" s="1"/>
  <c r="O50" i="12"/>
  <c r="P50" i="12" s="1"/>
  <c r="Q50" i="12" s="1"/>
  <c r="L46" i="2" s="1"/>
  <c r="N46" i="2" s="1"/>
  <c r="O46" i="2" s="1"/>
  <c r="P46" i="2" s="1"/>
  <c r="H46" i="3" s="1"/>
  <c r="J46" i="3" s="1"/>
  <c r="AA33" i="12"/>
  <c r="O36" i="12"/>
  <c r="P36" i="12" s="1"/>
  <c r="Q36" i="12" s="1"/>
  <c r="AA36" i="12" s="1"/>
  <c r="R61" i="12"/>
  <c r="R9" i="12"/>
  <c r="AA67" i="12"/>
  <c r="AA65" i="12"/>
  <c r="AA49" i="12"/>
  <c r="G31" i="2"/>
  <c r="G45" i="2"/>
  <c r="W21" i="12"/>
  <c r="G59" i="2"/>
  <c r="G16" i="2"/>
  <c r="AA40" i="12"/>
  <c r="G61" i="2"/>
  <c r="L45" i="2"/>
  <c r="N45" i="2" s="1"/>
  <c r="O45" i="2" s="1"/>
  <c r="P45" i="2" s="1"/>
  <c r="H45" i="3" s="1"/>
  <c r="J45" i="3" s="1"/>
  <c r="R17" i="12"/>
  <c r="W34" i="12"/>
  <c r="W20" i="12"/>
  <c r="W54" i="12"/>
  <c r="R63" i="12"/>
  <c r="G13" i="2"/>
  <c r="AA63" i="12"/>
  <c r="AA20" i="12"/>
  <c r="AA25" i="12"/>
  <c r="L38" i="2"/>
  <c r="N38" i="2" s="1"/>
  <c r="O38" i="2" s="1"/>
  <c r="P38" i="2" s="1"/>
  <c r="H38" i="3" s="1"/>
  <c r="K41" i="13" s="1"/>
  <c r="L42" i="2"/>
  <c r="N42" i="2" s="1"/>
  <c r="O42" i="2" s="1"/>
  <c r="P42" i="2" s="1"/>
  <c r="H42" i="3" s="1"/>
  <c r="J42" i="3" s="1"/>
  <c r="AA46" i="12"/>
  <c r="R46" i="12"/>
  <c r="R20" i="12"/>
  <c r="W40" i="12"/>
  <c r="W11" i="12"/>
  <c r="G33" i="2"/>
  <c r="W35" i="12"/>
  <c r="W49" i="12"/>
  <c r="N58" i="12"/>
  <c r="O58" i="12" s="1"/>
  <c r="P58" i="12" s="1"/>
  <c r="Q58" i="12" s="1"/>
  <c r="R58" i="12" s="1"/>
  <c r="L47" i="2"/>
  <c r="N47" i="2" s="1"/>
  <c r="O47" i="2" s="1"/>
  <c r="P47" i="2" s="1"/>
  <c r="H47" i="3" s="1"/>
  <c r="J47" i="3" s="1"/>
  <c r="Y58" i="12"/>
  <c r="W58" i="12" s="1"/>
  <c r="L26" i="2"/>
  <c r="N26" i="2" s="1"/>
  <c r="O26" i="2" s="1"/>
  <c r="P26" i="2" s="1"/>
  <c r="H26" i="3" s="1"/>
  <c r="J26" i="3" s="1"/>
  <c r="G42" i="2"/>
  <c r="G2" i="2"/>
  <c r="R41" i="12"/>
  <c r="L63" i="2"/>
  <c r="N63" i="2" s="1"/>
  <c r="O63" i="2" s="1"/>
  <c r="P63" i="2" s="1"/>
  <c r="H63" i="3" s="1"/>
  <c r="K66" i="13" s="1"/>
  <c r="W33" i="12"/>
  <c r="W13" i="12"/>
  <c r="R62" i="12"/>
  <c r="L64" i="2"/>
  <c r="N64" i="2" s="1"/>
  <c r="O64" i="2" s="1"/>
  <c r="P64" i="2" s="1"/>
  <c r="H64" i="3" s="1"/>
  <c r="J64" i="3" s="1"/>
  <c r="R65" i="12"/>
  <c r="AA41" i="12"/>
  <c r="L55" i="2"/>
  <c r="N55" i="2" s="1"/>
  <c r="O55" i="2" s="1"/>
  <c r="P55" i="2" s="1"/>
  <c r="H55" i="3" s="1"/>
  <c r="J55" i="3" s="1"/>
  <c r="W56" i="12"/>
  <c r="W50" i="12"/>
  <c r="W22" i="12"/>
  <c r="AA56" i="12"/>
  <c r="L57" i="2"/>
  <c r="N57" i="2" s="1"/>
  <c r="O57" i="2" s="1"/>
  <c r="P57" i="2" s="1"/>
  <c r="H57" i="3" s="1"/>
  <c r="K59" i="13" s="1"/>
  <c r="L11" i="2"/>
  <c r="N11" i="2" s="1"/>
  <c r="O11" i="2" s="1"/>
  <c r="P11" i="2" s="1"/>
  <c r="H11" i="3" s="1"/>
  <c r="J11" i="3" s="1"/>
  <c r="W67" i="12"/>
  <c r="W60" i="12"/>
  <c r="R56" i="12"/>
  <c r="R68" i="12"/>
  <c r="G51" i="2"/>
  <c r="L2" i="2"/>
  <c r="N2" i="2" s="1"/>
  <c r="O2" i="2" s="1"/>
  <c r="P2" i="2" s="1"/>
  <c r="H2" i="3" s="1"/>
  <c r="J2" i="3" s="1"/>
  <c r="G21" i="2"/>
  <c r="R11" i="12"/>
  <c r="G50" i="2"/>
  <c r="G20" i="2"/>
  <c r="R43" i="12"/>
  <c r="L7" i="2"/>
  <c r="N7" i="2" s="1"/>
  <c r="O7" i="2" s="1"/>
  <c r="P7" i="2" s="1"/>
  <c r="H7" i="3" s="1"/>
  <c r="J7" i="3" s="1"/>
  <c r="AA13" i="12"/>
  <c r="R48" i="12"/>
  <c r="L39" i="2"/>
  <c r="N39" i="2" s="1"/>
  <c r="O39" i="2" s="1"/>
  <c r="P39" i="2" s="1"/>
  <c r="H39" i="3" s="1"/>
  <c r="J39" i="3" s="1"/>
  <c r="R21" i="12"/>
  <c r="O60" i="12"/>
  <c r="P60" i="12" s="1"/>
  <c r="Q60" i="12" s="1"/>
  <c r="AA60" i="12" s="1"/>
  <c r="G36" i="2"/>
  <c r="L35" i="2"/>
  <c r="N35" i="2" s="1"/>
  <c r="O35" i="2" s="1"/>
  <c r="P35" i="2" s="1"/>
  <c r="H35" i="3" s="1"/>
  <c r="K38" i="13" s="1"/>
  <c r="L33" i="2"/>
  <c r="N33" i="2" s="1"/>
  <c r="O33" i="2" s="1"/>
  <c r="P33" i="2" s="1"/>
  <c r="H33" i="3" s="1"/>
  <c r="J33" i="3" s="1"/>
  <c r="G9" i="2"/>
  <c r="G52" i="2"/>
  <c r="L36" i="2"/>
  <c r="N36" i="2" s="1"/>
  <c r="O36" i="2" s="1"/>
  <c r="P36" i="2" s="1"/>
  <c r="H36" i="3" s="1"/>
  <c r="K39" i="13" s="1"/>
  <c r="R39" i="12"/>
  <c r="R15" i="12"/>
  <c r="AA61" i="12"/>
  <c r="R37" i="12"/>
  <c r="L9" i="2"/>
  <c r="N9" i="2" s="1"/>
  <c r="O9" i="2" s="1"/>
  <c r="P9" i="2" s="1"/>
  <c r="H9" i="3" s="1"/>
  <c r="J9" i="3" s="1"/>
  <c r="W63" i="12"/>
  <c r="R16" i="12"/>
  <c r="AA47" i="12"/>
  <c r="G29" i="2"/>
  <c r="AA10" i="12"/>
  <c r="R10" i="12"/>
  <c r="L6" i="2"/>
  <c r="N6" i="2" s="1"/>
  <c r="O6" i="2" s="1"/>
  <c r="P6" i="2" s="1"/>
  <c r="H6" i="3" s="1"/>
  <c r="J6" i="3" s="1"/>
  <c r="G6" i="2"/>
  <c r="R22" i="12"/>
  <c r="AA8" i="12"/>
  <c r="L4" i="2"/>
  <c r="N4" i="2" s="1"/>
  <c r="O4" i="2" s="1"/>
  <c r="P4" i="2" s="1"/>
  <c r="H4" i="3" s="1"/>
  <c r="J4" i="3" s="1"/>
  <c r="G4" i="2"/>
  <c r="R8" i="12"/>
  <c r="L10" i="2"/>
  <c r="N10" i="2" s="1"/>
  <c r="O10" i="2" s="1"/>
  <c r="P10" i="2" s="1"/>
  <c r="H10" i="3" s="1"/>
  <c r="J10" i="3" s="1"/>
  <c r="AA14" i="12"/>
  <c r="R14" i="12"/>
  <c r="G10" i="2"/>
  <c r="AA26" i="12"/>
  <c r="R26" i="12"/>
  <c r="L50" i="2"/>
  <c r="N50" i="2" s="1"/>
  <c r="O50" i="2" s="1"/>
  <c r="P50" i="2" s="1"/>
  <c r="H50" i="3" s="1"/>
  <c r="J50" i="3" s="1"/>
  <c r="AA48" i="12"/>
  <c r="G43" i="2"/>
  <c r="R66" i="12"/>
  <c r="AA66" i="12"/>
  <c r="W36" i="12"/>
  <c r="G62" i="2"/>
  <c r="G58" i="2"/>
  <c r="R54" i="12"/>
  <c r="G44" i="2"/>
  <c r="G12" i="2"/>
  <c r="R6" i="12"/>
  <c r="L43" i="2"/>
  <c r="N43" i="2" s="1"/>
  <c r="O43" i="2" s="1"/>
  <c r="P43" i="2" s="1"/>
  <c r="H43" i="3" s="1"/>
  <c r="K46" i="13" s="1"/>
  <c r="L29" i="2"/>
  <c r="N29" i="2" s="1"/>
  <c r="O29" i="2" s="1"/>
  <c r="P29" i="2" s="1"/>
  <c r="H29" i="3" s="1"/>
  <c r="J29" i="3" s="1"/>
  <c r="L21" i="2"/>
  <c r="N21" i="2" s="1"/>
  <c r="O21" i="2" s="1"/>
  <c r="P21" i="2" s="1"/>
  <c r="H21" i="3" s="1"/>
  <c r="J21" i="3" s="1"/>
  <c r="AA43" i="12"/>
  <c r="AA11" i="12"/>
  <c r="R55" i="12"/>
  <c r="G37" i="2"/>
  <c r="W66" i="12"/>
  <c r="W19" i="12"/>
  <c r="W32" i="12"/>
  <c r="W10" i="12"/>
  <c r="W26" i="12"/>
  <c r="W23" i="12"/>
  <c r="W8" i="12"/>
  <c r="L22" i="2"/>
  <c r="N22" i="2" s="1"/>
  <c r="O22" i="2" s="1"/>
  <c r="P22" i="2" s="1"/>
  <c r="H22" i="3" s="1"/>
  <c r="J22" i="3" s="1"/>
  <c r="L20" i="2"/>
  <c r="N20" i="2" s="1"/>
  <c r="O20" i="2" s="1"/>
  <c r="P20" i="2" s="1"/>
  <c r="H20" i="3" s="1"/>
  <c r="J20" i="3" s="1"/>
  <c r="AA16" i="12"/>
  <c r="L51" i="2"/>
  <c r="N51" i="2" s="1"/>
  <c r="O51" i="2" s="1"/>
  <c r="P51" i="2" s="1"/>
  <c r="H51" i="3" s="1"/>
  <c r="K54" i="13" s="1"/>
  <c r="R34" i="12"/>
  <c r="AA34" i="12"/>
  <c r="L17" i="2"/>
  <c r="N17" i="2" s="1"/>
  <c r="O17" i="2" s="1"/>
  <c r="P17" i="2" s="1"/>
  <c r="H17" i="3" s="1"/>
  <c r="G17" i="2"/>
  <c r="L62" i="2"/>
  <c r="N62" i="2" s="1"/>
  <c r="O62" i="2" s="1"/>
  <c r="P62" i="2" s="1"/>
  <c r="H62" i="3" s="1"/>
  <c r="J62" i="3" s="1"/>
  <c r="L30" i="2"/>
  <c r="N30" i="2" s="1"/>
  <c r="O30" i="2" s="1"/>
  <c r="P30" i="2" s="1"/>
  <c r="H30" i="3" s="1"/>
  <c r="J30" i="3" s="1"/>
  <c r="G64" i="2"/>
  <c r="W53" i="12"/>
  <c r="J52" i="3"/>
  <c r="K55" i="13"/>
  <c r="J37" i="3"/>
  <c r="K40" i="13"/>
  <c r="J16" i="3"/>
  <c r="K19" i="13"/>
  <c r="J13" i="3"/>
  <c r="K16" i="13"/>
  <c r="J59" i="3"/>
  <c r="K62" i="13"/>
  <c r="K64" i="13"/>
  <c r="J58" i="3"/>
  <c r="K61" i="13"/>
  <c r="K60" i="13"/>
  <c r="J44" i="3"/>
  <c r="K47" i="13"/>
  <c r="J12" i="3"/>
  <c r="K15" i="13"/>
  <c r="G63" i="2" l="1"/>
  <c r="W65" i="12"/>
  <c r="AA51" i="12"/>
  <c r="R51" i="12"/>
  <c r="G35" i="2"/>
  <c r="AA62" i="12"/>
  <c r="R64" i="12"/>
  <c r="AA17" i="12"/>
  <c r="R31" i="12"/>
  <c r="K8" i="13"/>
  <c r="G18" i="2"/>
  <c r="G60" i="2"/>
  <c r="G5" i="2"/>
  <c r="R30" i="12"/>
  <c r="L18" i="2"/>
  <c r="N18" i="2" s="1"/>
  <c r="O18" i="2" s="1"/>
  <c r="P18" i="2" s="1"/>
  <c r="H18" i="3" s="1"/>
  <c r="J18" i="3" s="1"/>
  <c r="G11" i="2"/>
  <c r="L60" i="2"/>
  <c r="N60" i="2" s="1"/>
  <c r="O60" i="2" s="1"/>
  <c r="P60" i="2" s="1"/>
  <c r="H60" i="3" s="1"/>
  <c r="K63" i="13" s="1"/>
  <c r="L63" i="13" s="1"/>
  <c r="L64" i="13" s="1"/>
  <c r="AA30" i="12"/>
  <c r="R24" i="12"/>
  <c r="AA9" i="12"/>
  <c r="AA27" i="12"/>
  <c r="R27" i="12"/>
  <c r="AA59" i="12"/>
  <c r="L31" i="2"/>
  <c r="N31" i="2" s="1"/>
  <c r="O31" i="2" s="1"/>
  <c r="P31" i="2" s="1"/>
  <c r="H31" i="3" s="1"/>
  <c r="J31" i="3" s="1"/>
  <c r="AA42" i="12"/>
  <c r="R59" i="12"/>
  <c r="AA28" i="12"/>
  <c r="AA45" i="12"/>
  <c r="L41" i="2"/>
  <c r="N41" i="2" s="1"/>
  <c r="O41" i="2" s="1"/>
  <c r="P41" i="2" s="1"/>
  <c r="H41" i="3" s="1"/>
  <c r="J41" i="3" s="1"/>
  <c r="R45" i="12"/>
  <c r="G8" i="2"/>
  <c r="K17" i="13"/>
  <c r="L17" i="13" s="1"/>
  <c r="R42" i="12"/>
  <c r="R52" i="12"/>
  <c r="G24" i="2"/>
  <c r="L25" i="2"/>
  <c r="N25" i="2" s="1"/>
  <c r="O25" i="2" s="1"/>
  <c r="P25" i="2" s="1"/>
  <c r="H25" i="3" s="1"/>
  <c r="J25" i="3" s="1"/>
  <c r="G25" i="2"/>
  <c r="R28" i="12"/>
  <c r="G28" i="2"/>
  <c r="K30" i="13"/>
  <c r="L8" i="2"/>
  <c r="N8" i="2" s="1"/>
  <c r="O8" i="2" s="1"/>
  <c r="P8" i="2" s="1"/>
  <c r="H8" i="3" s="1"/>
  <c r="J8" i="3" s="1"/>
  <c r="R12" i="12"/>
  <c r="G48" i="2"/>
  <c r="AA18" i="12"/>
  <c r="R50" i="12"/>
  <c r="R35" i="12"/>
  <c r="L23" i="2"/>
  <c r="N23" i="2" s="1"/>
  <c r="O23" i="2" s="1"/>
  <c r="P23" i="2" s="1"/>
  <c r="H23" i="3" s="1"/>
  <c r="J23" i="3" s="1"/>
  <c r="R29" i="12"/>
  <c r="L28" i="2"/>
  <c r="N28" i="2" s="1"/>
  <c r="O28" i="2" s="1"/>
  <c r="P28" i="2" s="1"/>
  <c r="H28" i="3" s="1"/>
  <c r="J28" i="3" s="1"/>
  <c r="R19" i="12"/>
  <c r="G27" i="2"/>
  <c r="L53" i="2"/>
  <c r="N53" i="2" s="1"/>
  <c r="O53" i="2" s="1"/>
  <c r="P53" i="2" s="1"/>
  <c r="H53" i="3" s="1"/>
  <c r="J53" i="3" s="1"/>
  <c r="R32" i="12"/>
  <c r="L34" i="2"/>
  <c r="N34" i="2" s="1"/>
  <c r="O34" i="2" s="1"/>
  <c r="P34" i="2" s="1"/>
  <c r="H34" i="3" s="1"/>
  <c r="J34" i="3" s="1"/>
  <c r="AA19" i="12"/>
  <c r="AA58" i="12"/>
  <c r="L15" i="2"/>
  <c r="N15" i="2" s="1"/>
  <c r="O15" i="2" s="1"/>
  <c r="P15" i="2" s="1"/>
  <c r="H15" i="3" s="1"/>
  <c r="K18" i="13" s="1"/>
  <c r="M18" i="13" s="1"/>
  <c r="AA31" i="12"/>
  <c r="AA52" i="12"/>
  <c r="L19" i="2"/>
  <c r="N19" i="2" s="1"/>
  <c r="O19" i="2" s="1"/>
  <c r="P19" i="2" s="1"/>
  <c r="H19" i="3" s="1"/>
  <c r="J19" i="3" s="1"/>
  <c r="L40" i="2"/>
  <c r="N40" i="2" s="1"/>
  <c r="O40" i="2" s="1"/>
  <c r="P40" i="2" s="1"/>
  <c r="H40" i="3" s="1"/>
  <c r="J40" i="3" s="1"/>
  <c r="G14" i="2"/>
  <c r="G40" i="2"/>
  <c r="G3" i="2"/>
  <c r="R18" i="12"/>
  <c r="G32" i="2"/>
  <c r="AA38" i="12"/>
  <c r="R44" i="12"/>
  <c r="L3" i="2"/>
  <c r="N3" i="2" s="1"/>
  <c r="O3" i="2" s="1"/>
  <c r="P3" i="2" s="1"/>
  <c r="H3" i="3" s="1"/>
  <c r="J3" i="3" s="1"/>
  <c r="AA7" i="12"/>
  <c r="AA50" i="12"/>
  <c r="R36" i="12"/>
  <c r="G46" i="2"/>
  <c r="R38" i="12"/>
  <c r="G19" i="2"/>
  <c r="R23" i="12"/>
  <c r="L49" i="2"/>
  <c r="N49" i="2" s="1"/>
  <c r="O49" i="2" s="1"/>
  <c r="P49" i="2" s="1"/>
  <c r="H49" i="3" s="1"/>
  <c r="J49" i="3" s="1"/>
  <c r="AA57" i="12"/>
  <c r="G49" i="2"/>
  <c r="G53" i="2"/>
  <c r="AA53" i="12"/>
  <c r="L32" i="2"/>
  <c r="N32" i="2" s="1"/>
  <c r="O32" i="2" s="1"/>
  <c r="P32" i="2" s="1"/>
  <c r="H32" i="3" s="1"/>
  <c r="J32" i="3" s="1"/>
  <c r="J63" i="3"/>
  <c r="K48" i="13"/>
  <c r="L54" i="2"/>
  <c r="N54" i="2" s="1"/>
  <c r="O54" i="2" s="1"/>
  <c r="P54" i="2" s="1"/>
  <c r="H54" i="3" s="1"/>
  <c r="K57" i="13" s="1"/>
  <c r="J48" i="3"/>
  <c r="K14" i="13"/>
  <c r="K42" i="13"/>
  <c r="M42" i="13" s="1"/>
  <c r="K45" i="13"/>
  <c r="M45" i="13" s="1"/>
  <c r="K12" i="13"/>
  <c r="M12" i="13" s="1"/>
  <c r="K67" i="13"/>
  <c r="M67" i="13" s="1"/>
  <c r="K7" i="13"/>
  <c r="J38" i="3"/>
  <c r="K33" i="13"/>
  <c r="M33" i="13" s="1"/>
  <c r="K24" i="13"/>
  <c r="K28" i="13"/>
  <c r="M28" i="13" s="1"/>
  <c r="K5" i="13"/>
  <c r="M5" i="13" s="1"/>
  <c r="K29" i="13"/>
  <c r="M29" i="13" s="1"/>
  <c r="K36" i="13"/>
  <c r="L36" i="13" s="1"/>
  <c r="K21" i="13"/>
  <c r="L21" i="13" s="1"/>
  <c r="K27" i="13"/>
  <c r="M27" i="13" s="1"/>
  <c r="K50" i="13"/>
  <c r="M50" i="13" s="1"/>
  <c r="G54" i="2"/>
  <c r="J57" i="3"/>
  <c r="J35" i="3"/>
  <c r="L56" i="2"/>
  <c r="N56" i="2" s="1"/>
  <c r="O56" i="2" s="1"/>
  <c r="P56" i="2" s="1"/>
  <c r="H56" i="3" s="1"/>
  <c r="J56" i="3" s="1"/>
  <c r="J51" i="3"/>
  <c r="K65" i="13"/>
  <c r="L65" i="13" s="1"/>
  <c r="R60" i="12"/>
  <c r="K25" i="13"/>
  <c r="L25" i="13" s="1"/>
  <c r="K10" i="13"/>
  <c r="M10" i="13" s="1"/>
  <c r="K9" i="13"/>
  <c r="M9" i="13" s="1"/>
  <c r="G56" i="2"/>
  <c r="K49" i="13"/>
  <c r="J36" i="3"/>
  <c r="K32" i="13"/>
  <c r="K23" i="13"/>
  <c r="K13" i="13"/>
  <c r="L13" i="13" s="1"/>
  <c r="J43" i="3"/>
  <c r="K53" i="13"/>
  <c r="L53" i="13" s="1"/>
  <c r="J17" i="3"/>
  <c r="K20" i="13"/>
  <c r="M61" i="13"/>
  <c r="L61" i="13"/>
  <c r="L66" i="13"/>
  <c r="M66" i="13"/>
  <c r="L62" i="13"/>
  <c r="M62" i="13"/>
  <c r="L60" i="13"/>
  <c r="M60" i="13"/>
  <c r="L54" i="13"/>
  <c r="L55" i="13" s="1"/>
  <c r="M54" i="13"/>
  <c r="M59" i="13"/>
  <c r="L59" i="13"/>
  <c r="M17" i="13"/>
  <c r="M41" i="13"/>
  <c r="L41" i="13"/>
  <c r="M19" i="13"/>
  <c r="L19" i="13"/>
  <c r="M51" i="13"/>
  <c r="L51" i="13"/>
  <c r="M63" i="13" l="1"/>
  <c r="M64" i="13" s="1"/>
  <c r="K44" i="13"/>
  <c r="M44" i="13" s="1"/>
  <c r="K34" i="13"/>
  <c r="L34" i="13" s="1"/>
  <c r="J60" i="3"/>
  <c r="K11" i="13"/>
  <c r="M11" i="13" s="1"/>
  <c r="Y11" i="13" s="1"/>
  <c r="K26" i="13"/>
  <c r="L26" i="13" s="1"/>
  <c r="L18" i="13"/>
  <c r="K37" i="13"/>
  <c r="M37" i="13" s="1"/>
  <c r="N37" i="13" s="1"/>
  <c r="J15" i="3"/>
  <c r="K56" i="13"/>
  <c r="L56" i="13" s="1"/>
  <c r="L57" i="13" s="1"/>
  <c r="K43" i="13"/>
  <c r="L43" i="13" s="1"/>
  <c r="K6" i="13"/>
  <c r="M6" i="13" s="1"/>
  <c r="K31" i="13"/>
  <c r="K22" i="13"/>
  <c r="L22" i="13" s="1"/>
  <c r="L23" i="13" s="1"/>
  <c r="L24" i="13" s="1"/>
  <c r="K52" i="13"/>
  <c r="L52" i="13" s="1"/>
  <c r="K35" i="13"/>
  <c r="L35" i="13" s="1"/>
  <c r="L5" i="13"/>
  <c r="L12" i="13"/>
  <c r="L14" i="13"/>
  <c r="L15" i="13" s="1"/>
  <c r="L16" i="13" s="1"/>
  <c r="L42" i="13"/>
  <c r="J54" i="3"/>
  <c r="L45" i="13"/>
  <c r="L46" i="13" s="1"/>
  <c r="L47" i="13" s="1"/>
  <c r="L48" i="13" s="1"/>
  <c r="L49" i="13" s="1"/>
  <c r="L67" i="13"/>
  <c r="M21" i="13"/>
  <c r="X21" i="13" s="1"/>
  <c r="W21" i="13" s="1"/>
  <c r="L50" i="13"/>
  <c r="L29" i="13"/>
  <c r="L30" i="13" s="1"/>
  <c r="L28" i="13"/>
  <c r="M26" i="13"/>
  <c r="N26" i="13" s="1"/>
  <c r="O26" i="13" s="1"/>
  <c r="P26" i="13" s="1"/>
  <c r="Q26" i="13" s="1"/>
  <c r="L33" i="13"/>
  <c r="M65" i="13"/>
  <c r="Y65" i="13" s="1"/>
  <c r="M36" i="13"/>
  <c r="N36" i="13" s="1"/>
  <c r="O36" i="13" s="1"/>
  <c r="P36" i="13" s="1"/>
  <c r="Q36" i="13" s="1"/>
  <c r="L27" i="13"/>
  <c r="L9" i="13"/>
  <c r="L10" i="13"/>
  <c r="M13" i="13"/>
  <c r="M14" i="13" s="1"/>
  <c r="K58" i="13"/>
  <c r="M25" i="13"/>
  <c r="Y25" i="13" s="1"/>
  <c r="M53" i="13"/>
  <c r="X53" i="13" s="1"/>
  <c r="L20" i="13"/>
  <c r="M20" i="13"/>
  <c r="N59" i="13"/>
  <c r="O59" i="13" s="1"/>
  <c r="P59" i="13" s="1"/>
  <c r="Q59" i="13" s="1"/>
  <c r="X59" i="13"/>
  <c r="Y59" i="13"/>
  <c r="X66" i="13"/>
  <c r="N66" i="13"/>
  <c r="O66" i="13" s="1"/>
  <c r="P66" i="13" s="1"/>
  <c r="Q66" i="13" s="1"/>
  <c r="Y66" i="13"/>
  <c r="N63" i="13"/>
  <c r="X63" i="13"/>
  <c r="W63" i="13" s="1"/>
  <c r="X18" i="13"/>
  <c r="Y18" i="13"/>
  <c r="N18" i="13"/>
  <c r="Y9" i="13"/>
  <c r="X9" i="13"/>
  <c r="N9" i="13"/>
  <c r="N41" i="13"/>
  <c r="O41" i="13" s="1"/>
  <c r="P41" i="13" s="1"/>
  <c r="Q41" i="13" s="1"/>
  <c r="Y41" i="13"/>
  <c r="X41" i="13"/>
  <c r="N45" i="13"/>
  <c r="M46" i="13"/>
  <c r="X45" i="13"/>
  <c r="W45" i="13" s="1"/>
  <c r="X28" i="13"/>
  <c r="Y28" i="13"/>
  <c r="N28" i="13"/>
  <c r="N67" i="13"/>
  <c r="X67" i="13"/>
  <c r="Y67" i="13"/>
  <c r="N61" i="13"/>
  <c r="O61" i="13" s="1"/>
  <c r="P61" i="13" s="1"/>
  <c r="Q61" i="13" s="1"/>
  <c r="Y61" i="13"/>
  <c r="X61" i="13"/>
  <c r="N10" i="13"/>
  <c r="X10" i="13"/>
  <c r="Y10" i="13"/>
  <c r="N19" i="13"/>
  <c r="O19" i="13" s="1"/>
  <c r="P19" i="13" s="1"/>
  <c r="Q19" i="13" s="1"/>
  <c r="Y19" i="13"/>
  <c r="X19" i="13"/>
  <c r="X42" i="13"/>
  <c r="N42" i="13"/>
  <c r="Y42" i="13"/>
  <c r="X44" i="13"/>
  <c r="Y44" i="13"/>
  <c r="N44" i="13"/>
  <c r="X12" i="13"/>
  <c r="Y12" i="13"/>
  <c r="N12" i="13"/>
  <c r="X5" i="13"/>
  <c r="W5" i="13" s="1"/>
  <c r="N5" i="13"/>
  <c r="N33" i="13"/>
  <c r="Y33" i="13"/>
  <c r="X33" i="13"/>
  <c r="N51" i="13"/>
  <c r="O51" i="13" s="1"/>
  <c r="P51" i="13" s="1"/>
  <c r="Q51" i="13" s="1"/>
  <c r="X51" i="13"/>
  <c r="Y51" i="13"/>
  <c r="X54" i="13"/>
  <c r="W54" i="13" s="1"/>
  <c r="M55" i="13"/>
  <c r="N54" i="13"/>
  <c r="X60" i="13"/>
  <c r="Y60" i="13"/>
  <c r="N60" i="13"/>
  <c r="O60" i="13" s="1"/>
  <c r="P60" i="13" s="1"/>
  <c r="Q60" i="13" s="1"/>
  <c r="N29" i="13"/>
  <c r="M30" i="13"/>
  <c r="X29" i="13"/>
  <c r="W29" i="13" s="1"/>
  <c r="N17" i="13"/>
  <c r="O17" i="13" s="1"/>
  <c r="P17" i="13" s="1"/>
  <c r="Q17" i="13" s="1"/>
  <c r="Y17" i="13"/>
  <c r="X17" i="13"/>
  <c r="X50" i="13"/>
  <c r="N50" i="13"/>
  <c r="Y50" i="13"/>
  <c r="X62" i="13"/>
  <c r="Y62" i="13"/>
  <c r="N62" i="13"/>
  <c r="O62" i="13" s="1"/>
  <c r="P62" i="13" s="1"/>
  <c r="Q62" i="13" s="1"/>
  <c r="N27" i="13"/>
  <c r="X27" i="13"/>
  <c r="Y27" i="13"/>
  <c r="L44" i="13" l="1"/>
  <c r="M34" i="13"/>
  <c r="Y34" i="13" s="1"/>
  <c r="X11" i="13"/>
  <c r="W11" i="13" s="1"/>
  <c r="N11" i="13"/>
  <c r="L11" i="13"/>
  <c r="L6" i="13"/>
  <c r="L7" i="13" s="1"/>
  <c r="L8" i="13" s="1"/>
  <c r="X37" i="13"/>
  <c r="W37" i="13" s="1"/>
  <c r="O18" i="13"/>
  <c r="P18" i="13" s="1"/>
  <c r="Q18" i="13" s="1"/>
  <c r="K15" i="3" s="1"/>
  <c r="M15" i="3" s="1"/>
  <c r="N15" i="3" s="1"/>
  <c r="O15" i="3" s="1"/>
  <c r="F9" i="4" s="1"/>
  <c r="M38" i="13"/>
  <c r="X38" i="13" s="1"/>
  <c r="W38" i="13" s="1"/>
  <c r="M43" i="13"/>
  <c r="X43" i="13" s="1"/>
  <c r="L37" i="13"/>
  <c r="L38" i="13" s="1"/>
  <c r="L39" i="13" s="1"/>
  <c r="L40" i="13" s="1"/>
  <c r="L31" i="13"/>
  <c r="L32" i="13" s="1"/>
  <c r="M52" i="13"/>
  <c r="Y52" i="13" s="1"/>
  <c r="M35" i="13"/>
  <c r="N35" i="13" s="1"/>
  <c r="O35" i="13" s="1"/>
  <c r="P35" i="13" s="1"/>
  <c r="Q35" i="13" s="1"/>
  <c r="G32" i="3" s="1"/>
  <c r="O12" i="13"/>
  <c r="P12" i="13" s="1"/>
  <c r="Q12" i="13" s="1"/>
  <c r="G9" i="3" s="1"/>
  <c r="O67" i="13"/>
  <c r="P67" i="13" s="1"/>
  <c r="Q67" i="13" s="1"/>
  <c r="AA67" i="13" s="1"/>
  <c r="M22" i="13"/>
  <c r="M23" i="13" s="1"/>
  <c r="N21" i="13"/>
  <c r="O28" i="13"/>
  <c r="P28" i="13" s="1"/>
  <c r="Q28" i="13" s="1"/>
  <c r="G25" i="3" s="1"/>
  <c r="Y36" i="13"/>
  <c r="O50" i="13"/>
  <c r="P50" i="13" s="1"/>
  <c r="Q50" i="13" s="1"/>
  <c r="G47" i="3" s="1"/>
  <c r="N34" i="13"/>
  <c r="O34" i="13" s="1"/>
  <c r="P34" i="13" s="1"/>
  <c r="Q34" i="13" s="1"/>
  <c r="R34" i="13" s="1"/>
  <c r="X26" i="13"/>
  <c r="X65" i="13"/>
  <c r="W65" i="13" s="1"/>
  <c r="Y26" i="13"/>
  <c r="N65" i="13"/>
  <c r="O65" i="13" s="1"/>
  <c r="P65" i="13" s="1"/>
  <c r="Q65" i="13" s="1"/>
  <c r="R65" i="13" s="1"/>
  <c r="N25" i="13"/>
  <c r="O25" i="13" s="1"/>
  <c r="P25" i="13" s="1"/>
  <c r="Q25" i="13" s="1"/>
  <c r="G22" i="3" s="1"/>
  <c r="O33" i="13"/>
  <c r="P33" i="13" s="1"/>
  <c r="Q33" i="13" s="1"/>
  <c r="R33" i="13" s="1"/>
  <c r="X13" i="13"/>
  <c r="W13" i="13" s="1"/>
  <c r="O44" i="13"/>
  <c r="P44" i="13" s="1"/>
  <c r="Q44" i="13" s="1"/>
  <c r="G41" i="3" s="1"/>
  <c r="X36" i="13"/>
  <c r="X25" i="13"/>
  <c r="W25" i="13" s="1"/>
  <c r="N13" i="13"/>
  <c r="L58" i="13"/>
  <c r="O27" i="13"/>
  <c r="P27" i="13" s="1"/>
  <c r="Q27" i="13" s="1"/>
  <c r="R27" i="13" s="1"/>
  <c r="O10" i="13"/>
  <c r="P10" i="13" s="1"/>
  <c r="Q10" i="13" s="1"/>
  <c r="R10" i="13" s="1"/>
  <c r="O9" i="13"/>
  <c r="P9" i="13" s="1"/>
  <c r="Q9" i="13" s="1"/>
  <c r="R9" i="13" s="1"/>
  <c r="N53" i="13"/>
  <c r="O53" i="13" s="1"/>
  <c r="P53" i="13" s="1"/>
  <c r="Q53" i="13" s="1"/>
  <c r="R53" i="13" s="1"/>
  <c r="Y53" i="13"/>
  <c r="W53" i="13" s="1"/>
  <c r="W60" i="13"/>
  <c r="W51" i="13"/>
  <c r="W44" i="13"/>
  <c r="W67" i="13"/>
  <c r="W50" i="13"/>
  <c r="W42" i="13"/>
  <c r="W10" i="13"/>
  <c r="W61" i="13"/>
  <c r="W28" i="13"/>
  <c r="W9" i="13"/>
  <c r="X20" i="13"/>
  <c r="N20" i="13"/>
  <c r="O20" i="13" s="1"/>
  <c r="P20" i="13" s="1"/>
  <c r="Q20" i="13" s="1"/>
  <c r="Y20" i="13"/>
  <c r="W59" i="13"/>
  <c r="X30" i="13"/>
  <c r="W30" i="13" s="1"/>
  <c r="M31" i="13"/>
  <c r="N30" i="13"/>
  <c r="G33" i="3"/>
  <c r="AA36" i="13"/>
  <c r="R36" i="13"/>
  <c r="K33" i="3"/>
  <c r="M33" i="3" s="1"/>
  <c r="N33" i="3" s="1"/>
  <c r="O33" i="3" s="1"/>
  <c r="F21" i="4" s="1"/>
  <c r="W17" i="13"/>
  <c r="W41" i="13"/>
  <c r="R18" i="13"/>
  <c r="X64" i="13"/>
  <c r="Y64" i="13"/>
  <c r="N64" i="13"/>
  <c r="O64" i="13" s="1"/>
  <c r="P64" i="13" s="1"/>
  <c r="G14" i="3"/>
  <c r="AA17" i="13"/>
  <c r="R17" i="13"/>
  <c r="K14" i="3"/>
  <c r="M14" i="3" s="1"/>
  <c r="N14" i="3" s="1"/>
  <c r="O14" i="3" s="1"/>
  <c r="F8" i="4" s="1"/>
  <c r="W33" i="13"/>
  <c r="W19" i="13"/>
  <c r="G38" i="3"/>
  <c r="AA41" i="13"/>
  <c r="R41" i="13"/>
  <c r="K38" i="3"/>
  <c r="M38" i="3" s="1"/>
  <c r="N38" i="3" s="1"/>
  <c r="O38" i="3" s="1"/>
  <c r="F23" i="4" s="1"/>
  <c r="W18" i="13"/>
  <c r="W66" i="13"/>
  <c r="G48" i="3"/>
  <c r="AA51" i="13"/>
  <c r="R51" i="13"/>
  <c r="K48" i="3"/>
  <c r="M48" i="3" s="1"/>
  <c r="N48" i="3" s="1"/>
  <c r="O48" i="3" s="1"/>
  <c r="F29" i="4" s="1"/>
  <c r="X14" i="13"/>
  <c r="W14" i="13" s="1"/>
  <c r="M15" i="13"/>
  <c r="N14" i="13"/>
  <c r="G57" i="3"/>
  <c r="AA60" i="13"/>
  <c r="R60" i="13"/>
  <c r="K57" i="3"/>
  <c r="M57" i="3" s="1"/>
  <c r="N57" i="3" s="1"/>
  <c r="O57" i="3" s="1"/>
  <c r="F34" i="4" s="1"/>
  <c r="N55" i="13"/>
  <c r="M56" i="13"/>
  <c r="X55" i="13"/>
  <c r="W55" i="13" s="1"/>
  <c r="M7" i="13"/>
  <c r="N6" i="13"/>
  <c r="X6" i="13"/>
  <c r="W6" i="13" s="1"/>
  <c r="G58" i="3"/>
  <c r="AA61" i="13"/>
  <c r="R61" i="13"/>
  <c r="K58" i="3"/>
  <c r="M58" i="3" s="1"/>
  <c r="N58" i="3" s="1"/>
  <c r="O58" i="3" s="1"/>
  <c r="F35" i="4" s="1"/>
  <c r="G59" i="3"/>
  <c r="R62" i="13"/>
  <c r="AA62" i="13"/>
  <c r="K59" i="3"/>
  <c r="M59" i="3" s="1"/>
  <c r="N59" i="3" s="1"/>
  <c r="O59" i="3" s="1"/>
  <c r="F36" i="4" s="1"/>
  <c r="W27" i="13"/>
  <c r="W62" i="13"/>
  <c r="W12" i="13"/>
  <c r="G23" i="3"/>
  <c r="R26" i="13"/>
  <c r="AA26" i="13"/>
  <c r="K23" i="3"/>
  <c r="M23" i="3" s="1"/>
  <c r="N23" i="3" s="1"/>
  <c r="O23" i="3" s="1"/>
  <c r="F14" i="4" s="1"/>
  <c r="G16" i="3"/>
  <c r="AA19" i="13"/>
  <c r="R19" i="13"/>
  <c r="K16" i="3"/>
  <c r="M16" i="3" s="1"/>
  <c r="N16" i="3" s="1"/>
  <c r="O16" i="3" s="1"/>
  <c r="F10" i="4" s="1"/>
  <c r="X46" i="13"/>
  <c r="W46" i="13" s="1"/>
  <c r="M47" i="13"/>
  <c r="N46" i="13"/>
  <c r="G63" i="3"/>
  <c r="R66" i="13"/>
  <c r="AA66" i="13"/>
  <c r="K63" i="3"/>
  <c r="M63" i="3" s="1"/>
  <c r="N63" i="3" s="1"/>
  <c r="O63" i="3" s="1"/>
  <c r="F39" i="4" s="1"/>
  <c r="G56" i="3"/>
  <c r="AA59" i="13"/>
  <c r="R59" i="13"/>
  <c r="K56" i="3"/>
  <c r="M56" i="3" s="1"/>
  <c r="N56" i="3" s="1"/>
  <c r="O56" i="3" s="1"/>
  <c r="F33" i="4" s="1"/>
  <c r="AA18" i="13" l="1"/>
  <c r="X34" i="13"/>
  <c r="W34" i="13" s="1"/>
  <c r="O11" i="13"/>
  <c r="P11" i="13" s="1"/>
  <c r="Q11" i="13" s="1"/>
  <c r="K8" i="3" s="1"/>
  <c r="M8" i="3" s="1"/>
  <c r="N8" i="3" s="1"/>
  <c r="O8" i="3" s="1"/>
  <c r="F5" i="4" s="1"/>
  <c r="H5" i="4" s="1"/>
  <c r="Y43" i="13"/>
  <c r="W43" i="13" s="1"/>
  <c r="N43" i="13"/>
  <c r="O43" i="13" s="1"/>
  <c r="P43" i="13" s="1"/>
  <c r="Q43" i="13" s="1"/>
  <c r="AA43" i="13" s="1"/>
  <c r="G15" i="3"/>
  <c r="N38" i="13"/>
  <c r="M39" i="13"/>
  <c r="X39" i="13" s="1"/>
  <c r="W39" i="13" s="1"/>
  <c r="X35" i="13"/>
  <c r="N52" i="13"/>
  <c r="O52" i="13" s="1"/>
  <c r="P52" i="13" s="1"/>
  <c r="Q52" i="13" s="1"/>
  <c r="G49" i="3" s="1"/>
  <c r="X52" i="13"/>
  <c r="W52" i="13" s="1"/>
  <c r="R67" i="13"/>
  <c r="G64" i="3"/>
  <c r="X22" i="13"/>
  <c r="W22" i="13" s="1"/>
  <c r="R35" i="13"/>
  <c r="K32" i="3"/>
  <c r="M32" i="3" s="1"/>
  <c r="N32" i="3" s="1"/>
  <c r="O32" i="3" s="1"/>
  <c r="F20" i="4" s="1"/>
  <c r="K20" i="14" s="1"/>
  <c r="Y35" i="13"/>
  <c r="W35" i="13" s="1"/>
  <c r="AA35" i="13"/>
  <c r="AA50" i="13"/>
  <c r="K9" i="3"/>
  <c r="M9" i="3" s="1"/>
  <c r="N9" i="3" s="1"/>
  <c r="O9" i="3" s="1"/>
  <c r="F6" i="4" s="1"/>
  <c r="K6" i="14" s="1"/>
  <c r="R12" i="13"/>
  <c r="G31" i="3"/>
  <c r="K64" i="3"/>
  <c r="M64" i="3" s="1"/>
  <c r="N64" i="3" s="1"/>
  <c r="O64" i="3" s="1"/>
  <c r="F40" i="4" s="1"/>
  <c r="H40" i="4" s="1"/>
  <c r="N22" i="13"/>
  <c r="AA11" i="13"/>
  <c r="AA28" i="13"/>
  <c r="K41" i="3"/>
  <c r="M41" i="3" s="1"/>
  <c r="N41" i="3" s="1"/>
  <c r="O41" i="3" s="1"/>
  <c r="F26" i="4" s="1"/>
  <c r="H26" i="4" s="1"/>
  <c r="R50" i="13"/>
  <c r="AA12" i="13"/>
  <c r="R25" i="13"/>
  <c r="K25" i="3"/>
  <c r="M25" i="3" s="1"/>
  <c r="N25" i="3" s="1"/>
  <c r="O25" i="3" s="1"/>
  <c r="F16" i="4" s="1"/>
  <c r="K16" i="14" s="1"/>
  <c r="K47" i="3"/>
  <c r="M47" i="3" s="1"/>
  <c r="N47" i="3" s="1"/>
  <c r="O47" i="3" s="1"/>
  <c r="F28" i="4" s="1"/>
  <c r="P8" i="8" s="1"/>
  <c r="G6" i="3"/>
  <c r="W36" i="13"/>
  <c r="W26" i="13"/>
  <c r="AA10" i="13"/>
  <c r="R28" i="13"/>
  <c r="AA65" i="13"/>
  <c r="K31" i="3"/>
  <c r="M31" i="3" s="1"/>
  <c r="N31" i="3" s="1"/>
  <c r="O31" i="3" s="1"/>
  <c r="F19" i="4" s="1"/>
  <c r="K19" i="14" s="1"/>
  <c r="G62" i="3"/>
  <c r="AA34" i="13"/>
  <c r="AA25" i="13"/>
  <c r="R44" i="13"/>
  <c r="AA44" i="13"/>
  <c r="K22" i="3"/>
  <c r="M22" i="3" s="1"/>
  <c r="N22" i="3" s="1"/>
  <c r="O22" i="3" s="1"/>
  <c r="F13" i="4" s="1"/>
  <c r="H13" i="4" s="1"/>
  <c r="G7" i="3"/>
  <c r="K62" i="3"/>
  <c r="M62" i="3" s="1"/>
  <c r="N62" i="3" s="1"/>
  <c r="O62" i="3" s="1"/>
  <c r="F38" i="4" s="1"/>
  <c r="Y8" i="8" s="1"/>
  <c r="AA33" i="13"/>
  <c r="K7" i="3"/>
  <c r="M7" i="3" s="1"/>
  <c r="N7" i="3" s="1"/>
  <c r="O7" i="3" s="1"/>
  <c r="F4" i="4" s="1"/>
  <c r="D9" i="8" s="1"/>
  <c r="G30" i="3"/>
  <c r="K30" i="3"/>
  <c r="M30" i="3" s="1"/>
  <c r="N30" i="3" s="1"/>
  <c r="O30" i="3" s="1"/>
  <c r="F18" i="4" s="1"/>
  <c r="H18" i="4" s="1"/>
  <c r="K24" i="3"/>
  <c r="M24" i="3" s="1"/>
  <c r="N24" i="3" s="1"/>
  <c r="O24" i="3" s="1"/>
  <c r="F15" i="4" s="1"/>
  <c r="H15" i="4" s="1"/>
  <c r="K50" i="3"/>
  <c r="M50" i="3" s="1"/>
  <c r="N50" i="3" s="1"/>
  <c r="O50" i="3" s="1"/>
  <c r="F31" i="4" s="1"/>
  <c r="H31" i="4" s="1"/>
  <c r="AA53" i="13"/>
  <c r="AA27" i="13"/>
  <c r="AA9" i="13"/>
  <c r="G24" i="3"/>
  <c r="K6" i="3"/>
  <c r="M6" i="3" s="1"/>
  <c r="N6" i="3" s="1"/>
  <c r="O6" i="3" s="1"/>
  <c r="F3" i="4" s="1"/>
  <c r="H3" i="4" s="1"/>
  <c r="G50" i="3"/>
  <c r="W20" i="13"/>
  <c r="K17" i="3"/>
  <c r="M17" i="3" s="1"/>
  <c r="N17" i="3" s="1"/>
  <c r="O17" i="3" s="1"/>
  <c r="F11" i="4" s="1"/>
  <c r="R20" i="13"/>
  <c r="G17" i="3"/>
  <c r="AA20" i="13"/>
  <c r="W64" i="13"/>
  <c r="X56" i="13"/>
  <c r="W56" i="13" s="1"/>
  <c r="N56" i="13"/>
  <c r="M57" i="13"/>
  <c r="H39" i="4"/>
  <c r="Y9" i="8"/>
  <c r="K39" i="14"/>
  <c r="H36" i="4"/>
  <c r="K36" i="14"/>
  <c r="V11" i="8"/>
  <c r="H21" i="4"/>
  <c r="M11" i="8"/>
  <c r="K21" i="14"/>
  <c r="X7" i="13"/>
  <c r="W7" i="13" s="1"/>
  <c r="N7" i="13"/>
  <c r="M8" i="13"/>
  <c r="H34" i="4"/>
  <c r="K34" i="14"/>
  <c r="V9" i="8"/>
  <c r="H8" i="4"/>
  <c r="K8" i="14"/>
  <c r="G8" i="8"/>
  <c r="H9" i="4"/>
  <c r="G9" i="8"/>
  <c r="K9" i="14"/>
  <c r="N31" i="13"/>
  <c r="X31" i="13"/>
  <c r="W31" i="13" s="1"/>
  <c r="M32" i="13"/>
  <c r="H35" i="4"/>
  <c r="V10" i="8"/>
  <c r="K35" i="14"/>
  <c r="H33" i="4"/>
  <c r="K33" i="14"/>
  <c r="V8" i="8"/>
  <c r="H10" i="4"/>
  <c r="K10" i="14"/>
  <c r="G10" i="8"/>
  <c r="H14" i="4"/>
  <c r="K14" i="14"/>
  <c r="J9" i="8"/>
  <c r="H29" i="4"/>
  <c r="P9" i="8"/>
  <c r="K29" i="14"/>
  <c r="N23" i="13"/>
  <c r="M24" i="13"/>
  <c r="X23" i="13"/>
  <c r="W23" i="13" s="1"/>
  <c r="N47" i="13"/>
  <c r="X47" i="13"/>
  <c r="W47" i="13" s="1"/>
  <c r="M48" i="13"/>
  <c r="N15" i="13"/>
  <c r="X15" i="13"/>
  <c r="W15" i="13" s="1"/>
  <c r="M16" i="13"/>
  <c r="H23" i="4"/>
  <c r="S8" i="8"/>
  <c r="K23" i="14"/>
  <c r="P63" i="13"/>
  <c r="Q63" i="13" s="1"/>
  <c r="Q64" i="13"/>
  <c r="D10" i="8" l="1"/>
  <c r="F10" i="8" s="1"/>
  <c r="G8" i="3"/>
  <c r="K5" i="14"/>
  <c r="G40" i="3"/>
  <c r="R11" i="13"/>
  <c r="R43" i="13"/>
  <c r="P42" i="13"/>
  <c r="Q42" i="13" s="1"/>
  <c r="R42" i="13" s="1"/>
  <c r="K40" i="3"/>
  <c r="M40" i="3" s="1"/>
  <c r="N40" i="3" s="1"/>
  <c r="O40" i="3" s="1"/>
  <c r="F25" i="4" s="1"/>
  <c r="H25" i="4" s="1"/>
  <c r="M40" i="13"/>
  <c r="N40" i="13" s="1"/>
  <c r="O40" i="13" s="1"/>
  <c r="P40" i="13" s="1"/>
  <c r="N39" i="13"/>
  <c r="K49" i="3"/>
  <c r="M49" i="3" s="1"/>
  <c r="N49" i="3" s="1"/>
  <c r="O49" i="3" s="1"/>
  <c r="F30" i="4" s="1"/>
  <c r="H30" i="4" s="1"/>
  <c r="AA52" i="13"/>
  <c r="R52" i="13"/>
  <c r="H20" i="4"/>
  <c r="M10" i="8"/>
  <c r="O10" i="8" s="1"/>
  <c r="H16" i="4"/>
  <c r="Y10" i="8"/>
  <c r="Z10" i="8" s="1"/>
  <c r="K40" i="14"/>
  <c r="H6" i="4"/>
  <c r="J11" i="8"/>
  <c r="K11" i="8" s="1"/>
  <c r="S11" i="8"/>
  <c r="T11" i="8" s="1"/>
  <c r="D11" i="8"/>
  <c r="F11" i="8" s="1"/>
  <c r="AA42" i="13"/>
  <c r="H28" i="4"/>
  <c r="K26" i="14"/>
  <c r="K4" i="14"/>
  <c r="K28" i="14"/>
  <c r="K13" i="14"/>
  <c r="M9" i="8"/>
  <c r="O9" i="8" s="1"/>
  <c r="H19" i="4"/>
  <c r="J8" i="8"/>
  <c r="K8" i="8" s="1"/>
  <c r="K38" i="14"/>
  <c r="K30" i="14"/>
  <c r="K18" i="14"/>
  <c r="H4" i="4"/>
  <c r="H38" i="4"/>
  <c r="M8" i="8"/>
  <c r="N8" i="8" s="1"/>
  <c r="K15" i="14"/>
  <c r="K31" i="14"/>
  <c r="J10" i="8"/>
  <c r="L10" i="8" s="1"/>
  <c r="P11" i="8"/>
  <c r="R11" i="8" s="1"/>
  <c r="K3" i="14"/>
  <c r="D8" i="8"/>
  <c r="E8" i="8" s="1"/>
  <c r="G11" i="8"/>
  <c r="H11" i="4"/>
  <c r="K11" i="14"/>
  <c r="I10" i="8"/>
  <c r="H10" i="8"/>
  <c r="H8" i="8"/>
  <c r="I8" i="8"/>
  <c r="E9" i="8"/>
  <c r="F9" i="8"/>
  <c r="T8" i="8"/>
  <c r="U8" i="8"/>
  <c r="X24" i="13"/>
  <c r="Y24" i="13"/>
  <c r="N24" i="13"/>
  <c r="O24" i="13" s="1"/>
  <c r="P24" i="13" s="1"/>
  <c r="L9" i="8"/>
  <c r="K9" i="8"/>
  <c r="X10" i="8"/>
  <c r="W10" i="8"/>
  <c r="K25" i="14"/>
  <c r="W9" i="8"/>
  <c r="X9" i="8"/>
  <c r="W11" i="8"/>
  <c r="X11" i="8"/>
  <c r="N57" i="13"/>
  <c r="M58" i="13"/>
  <c r="X57" i="13"/>
  <c r="W57" i="13" s="1"/>
  <c r="G61" i="3"/>
  <c r="R64" i="13"/>
  <c r="AA64" i="13"/>
  <c r="K61" i="3"/>
  <c r="X48" i="13"/>
  <c r="W48" i="13" s="1"/>
  <c r="N48" i="13"/>
  <c r="M49" i="13"/>
  <c r="Q9" i="8"/>
  <c r="R9" i="8"/>
  <c r="X32" i="13"/>
  <c r="Y32" i="13"/>
  <c r="N32" i="13"/>
  <c r="O32" i="13" s="1"/>
  <c r="P32" i="13" s="1"/>
  <c r="R8" i="8"/>
  <c r="Q8" i="8"/>
  <c r="O11" i="8"/>
  <c r="N11" i="8"/>
  <c r="G60" i="3"/>
  <c r="AA63" i="13"/>
  <c r="R63" i="13"/>
  <c r="K60" i="3"/>
  <c r="M60" i="3" s="1"/>
  <c r="N8" i="13"/>
  <c r="O8" i="13" s="1"/>
  <c r="P8" i="13" s="1"/>
  <c r="X8" i="13"/>
  <c r="Y8" i="13"/>
  <c r="AA9" i="8"/>
  <c r="Z9" i="8"/>
  <c r="X16" i="13"/>
  <c r="Y16" i="13"/>
  <c r="N16" i="13"/>
  <c r="O16" i="13" s="1"/>
  <c r="P16" i="13" s="1"/>
  <c r="AA8" i="8"/>
  <c r="Z8" i="8"/>
  <c r="X8" i="8"/>
  <c r="W8" i="8"/>
  <c r="I9" i="8"/>
  <c r="H9" i="8"/>
  <c r="E10" i="8" l="1"/>
  <c r="Y40" i="13"/>
  <c r="X40" i="13"/>
  <c r="S10" i="8"/>
  <c r="T10" i="8" s="1"/>
  <c r="K39" i="3"/>
  <c r="M39" i="3" s="1"/>
  <c r="N39" i="3" s="1"/>
  <c r="O39" i="3" s="1"/>
  <c r="F24" i="4" s="1"/>
  <c r="S9" i="8" s="1"/>
  <c r="T9" i="8" s="1"/>
  <c r="G39" i="3"/>
  <c r="P10" i="8"/>
  <c r="R10" i="8" s="1"/>
  <c r="N10" i="8"/>
  <c r="U11" i="8"/>
  <c r="AA10" i="8"/>
  <c r="K10" i="8"/>
  <c r="E11" i="8"/>
  <c r="Q11" i="8"/>
  <c r="L11" i="8"/>
  <c r="N9" i="8"/>
  <c r="L8" i="8"/>
  <c r="O8" i="8"/>
  <c r="F8" i="8"/>
  <c r="M61" i="3"/>
  <c r="N61" i="3" s="1"/>
  <c r="O60" i="3" s="1"/>
  <c r="F37" i="4" s="1"/>
  <c r="W8" i="13"/>
  <c r="W32" i="13"/>
  <c r="W24" i="13"/>
  <c r="I11" i="8"/>
  <c r="H11" i="8"/>
  <c r="P39" i="13"/>
  <c r="Q40" i="13"/>
  <c r="P23" i="13"/>
  <c r="Q24" i="13"/>
  <c r="P15" i="13"/>
  <c r="Q16" i="13"/>
  <c r="N49" i="13"/>
  <c r="O49" i="13" s="1"/>
  <c r="P49" i="13" s="1"/>
  <c r="Y49" i="13"/>
  <c r="X49" i="13"/>
  <c r="X58" i="13"/>
  <c r="N58" i="13"/>
  <c r="O58" i="13" s="1"/>
  <c r="P58" i="13" s="1"/>
  <c r="Y58" i="13"/>
  <c r="W16" i="13"/>
  <c r="P7" i="13"/>
  <c r="Q8" i="13"/>
  <c r="P31" i="13"/>
  <c r="Q32" i="13"/>
  <c r="U10" i="8" l="1"/>
  <c r="W40" i="13"/>
  <c r="K24" i="14"/>
  <c r="H24" i="4"/>
  <c r="U9" i="8"/>
  <c r="Q10" i="8"/>
  <c r="O61" i="3"/>
  <c r="AB8" i="8"/>
  <c r="AC8" i="8" s="1"/>
  <c r="AD8" i="8" s="1"/>
  <c r="AB9" i="8"/>
  <c r="AC9" i="8" s="1"/>
  <c r="AD9" i="8" s="1"/>
  <c r="AB11" i="8"/>
  <c r="AC11" i="8" s="1"/>
  <c r="AD11" i="8" s="1"/>
  <c r="W49" i="13"/>
  <c r="H37" i="4"/>
  <c r="K37" i="14"/>
  <c r="Y7" i="8"/>
  <c r="P57" i="13"/>
  <c r="Q58" i="13"/>
  <c r="G21" i="3"/>
  <c r="R24" i="13"/>
  <c r="AA24" i="13"/>
  <c r="K21" i="3"/>
  <c r="G37" i="3"/>
  <c r="R40" i="13"/>
  <c r="AA40" i="13"/>
  <c r="K37" i="3"/>
  <c r="G29" i="3"/>
  <c r="AA32" i="13"/>
  <c r="R32" i="13"/>
  <c r="K29" i="3"/>
  <c r="P48" i="13"/>
  <c r="Q49" i="13"/>
  <c r="P22" i="13"/>
  <c r="Q23" i="13"/>
  <c r="P38" i="13"/>
  <c r="Q39" i="13"/>
  <c r="P6" i="13"/>
  <c r="Q7" i="13"/>
  <c r="P30" i="13"/>
  <c r="Q31" i="13"/>
  <c r="G13" i="3"/>
  <c r="AA16" i="13"/>
  <c r="R16" i="13"/>
  <c r="K13" i="3"/>
  <c r="G5" i="3"/>
  <c r="AA8" i="13"/>
  <c r="R8" i="13"/>
  <c r="K5" i="3"/>
  <c r="W58" i="13"/>
  <c r="P14" i="13"/>
  <c r="Q15" i="13"/>
  <c r="AB10" i="8" l="1"/>
  <c r="AC10" i="8" s="1"/>
  <c r="AD10" i="8" s="1"/>
  <c r="AA7" i="8"/>
  <c r="Z7" i="8"/>
  <c r="G12" i="3"/>
  <c r="AA15" i="13"/>
  <c r="R15" i="13"/>
  <c r="K12" i="3"/>
  <c r="P29" i="13"/>
  <c r="Q29" i="13" s="1"/>
  <c r="Q30" i="13"/>
  <c r="P37" i="13"/>
  <c r="Q37" i="13" s="1"/>
  <c r="Q38" i="13"/>
  <c r="P47" i="13"/>
  <c r="Q48" i="13"/>
  <c r="M37" i="14"/>
  <c r="L37" i="14"/>
  <c r="L38" i="14" s="1"/>
  <c r="L39" i="14" s="1"/>
  <c r="L40" i="14" s="1"/>
  <c r="P5" i="13"/>
  <c r="Q5" i="13" s="1"/>
  <c r="Q6" i="13"/>
  <c r="P21" i="13"/>
  <c r="Q21" i="13" s="1"/>
  <c r="Q22" i="13"/>
  <c r="P56" i="13"/>
  <c r="Q57" i="13"/>
  <c r="G28" i="3"/>
  <c r="AA31" i="13"/>
  <c r="R31" i="13"/>
  <c r="K28" i="3"/>
  <c r="G36" i="3"/>
  <c r="AA39" i="13"/>
  <c r="R39" i="13"/>
  <c r="K36" i="3"/>
  <c r="AA49" i="13"/>
  <c r="R49" i="13"/>
  <c r="G46" i="3"/>
  <c r="K46" i="3"/>
  <c r="P13" i="13"/>
  <c r="Q13" i="13" s="1"/>
  <c r="Q14" i="13"/>
  <c r="G4" i="3"/>
  <c r="AA7" i="13"/>
  <c r="R7" i="13"/>
  <c r="K4" i="3"/>
  <c r="G20" i="3"/>
  <c r="AA23" i="13"/>
  <c r="R23" i="13"/>
  <c r="K20" i="3"/>
  <c r="G55" i="3"/>
  <c r="R58" i="13"/>
  <c r="AA58" i="13"/>
  <c r="K55" i="3"/>
  <c r="P55" i="13" l="1"/>
  <c r="Q56" i="13"/>
  <c r="G45" i="3"/>
  <c r="R48" i="13"/>
  <c r="AA48" i="13"/>
  <c r="K45" i="3"/>
  <c r="G27" i="3"/>
  <c r="R30" i="13"/>
  <c r="AA30" i="13"/>
  <c r="K27" i="3"/>
  <c r="G26" i="3"/>
  <c r="AA29" i="13"/>
  <c r="R29" i="13"/>
  <c r="K26" i="3"/>
  <c r="M26" i="3" s="1"/>
  <c r="M27" i="3" s="1"/>
  <c r="M28" i="3" s="1"/>
  <c r="M29" i="3" s="1"/>
  <c r="N29" i="3" s="1"/>
  <c r="G10" i="3"/>
  <c r="AA13" i="13"/>
  <c r="R13" i="13"/>
  <c r="K10" i="3"/>
  <c r="M10" i="3" s="1"/>
  <c r="G18" i="3"/>
  <c r="AA21" i="13"/>
  <c r="R21" i="13"/>
  <c r="K18" i="3"/>
  <c r="M18" i="3" s="1"/>
  <c r="M38" i="14"/>
  <c r="N37" i="14"/>
  <c r="X37" i="14"/>
  <c r="G35" i="3"/>
  <c r="R38" i="13"/>
  <c r="AA38" i="13"/>
  <c r="K35" i="3"/>
  <c r="G2" i="3"/>
  <c r="R5" i="13"/>
  <c r="AA5" i="13"/>
  <c r="K2" i="3"/>
  <c r="M2" i="3" s="1"/>
  <c r="G11" i="3"/>
  <c r="R14" i="13"/>
  <c r="AA14" i="13"/>
  <c r="K11" i="3"/>
  <c r="G19" i="3"/>
  <c r="R22" i="13"/>
  <c r="AA22" i="13"/>
  <c r="K19" i="3"/>
  <c r="P46" i="13"/>
  <c r="Q47" i="13"/>
  <c r="G54" i="3"/>
  <c r="AA57" i="13"/>
  <c r="R57" i="13"/>
  <c r="K54" i="3"/>
  <c r="G3" i="3"/>
  <c r="AA6" i="13"/>
  <c r="R6" i="13"/>
  <c r="K3" i="3"/>
  <c r="G34" i="3"/>
  <c r="AA37" i="13"/>
  <c r="R37" i="13"/>
  <c r="K34" i="3"/>
  <c r="M34" i="3" s="1"/>
  <c r="M35" i="3" l="1"/>
  <c r="M36" i="3" s="1"/>
  <c r="M37" i="3" s="1"/>
  <c r="N37" i="3" s="1"/>
  <c r="O34" i="3" s="1"/>
  <c r="F22" i="4" s="1"/>
  <c r="M19" i="3"/>
  <c r="M20" i="3" s="1"/>
  <c r="M21" i="3" s="1"/>
  <c r="N21" i="3" s="1"/>
  <c r="O21" i="3" s="1"/>
  <c r="M11" i="3"/>
  <c r="M12" i="3" s="1"/>
  <c r="M13" i="3" s="1"/>
  <c r="N13" i="3" s="1"/>
  <c r="O11" i="3" s="1"/>
  <c r="M3" i="3"/>
  <c r="M4" i="3" s="1"/>
  <c r="M5" i="3" s="1"/>
  <c r="N5" i="3" s="1"/>
  <c r="O4" i="3" s="1"/>
  <c r="P45" i="13"/>
  <c r="Q45" i="13" s="1"/>
  <c r="Q46" i="13"/>
  <c r="G44" i="3"/>
  <c r="AA47" i="13"/>
  <c r="R47" i="13"/>
  <c r="K44" i="3"/>
  <c r="M39" i="14"/>
  <c r="N38" i="14"/>
  <c r="X38" i="14"/>
  <c r="O29" i="3"/>
  <c r="O28" i="3"/>
  <c r="O27" i="3"/>
  <c r="O26" i="3"/>
  <c r="F17" i="4" s="1"/>
  <c r="G53" i="3"/>
  <c r="AA56" i="13"/>
  <c r="R56" i="13"/>
  <c r="K53" i="3"/>
  <c r="P54" i="13"/>
  <c r="Q54" i="13" s="1"/>
  <c r="Q55" i="13"/>
  <c r="O13" i="3" l="1"/>
  <c r="O2" i="3"/>
  <c r="F2" i="4" s="1"/>
  <c r="D7" i="8" s="1"/>
  <c r="O36" i="3"/>
  <c r="O35" i="3"/>
  <c r="O18" i="3"/>
  <c r="F12" i="4" s="1"/>
  <c r="H12" i="4" s="1"/>
  <c r="O19" i="3"/>
  <c r="O20" i="3"/>
  <c r="O37" i="3"/>
  <c r="O3" i="3"/>
  <c r="O5" i="3"/>
  <c r="O10" i="3"/>
  <c r="F7" i="4" s="1"/>
  <c r="G7" i="8" s="1"/>
  <c r="O12" i="3"/>
  <c r="G51" i="3"/>
  <c r="R54" i="13"/>
  <c r="AA54" i="13"/>
  <c r="K51" i="3"/>
  <c r="M51" i="3" s="1"/>
  <c r="H22" i="4"/>
  <c r="S7" i="8"/>
  <c r="K22" i="14"/>
  <c r="G43" i="3"/>
  <c r="R46" i="13"/>
  <c r="AA46" i="13"/>
  <c r="K43" i="3"/>
  <c r="H17" i="4"/>
  <c r="M7" i="8"/>
  <c r="K17" i="14"/>
  <c r="G52" i="3"/>
  <c r="AA55" i="13"/>
  <c r="R55" i="13"/>
  <c r="K52" i="3"/>
  <c r="M40" i="14"/>
  <c r="N39" i="14"/>
  <c r="X39" i="14"/>
  <c r="AA45" i="13"/>
  <c r="R45" i="13"/>
  <c r="G42" i="3"/>
  <c r="K42" i="3"/>
  <c r="M42" i="3" s="1"/>
  <c r="K2" i="14" l="1"/>
  <c r="M2" i="14" s="1"/>
  <c r="H2" i="4"/>
  <c r="J7" i="8"/>
  <c r="K7" i="8" s="1"/>
  <c r="H7" i="4"/>
  <c r="K12" i="14"/>
  <c r="L12" i="14" s="1"/>
  <c r="L13" i="14" s="1"/>
  <c r="L14" i="14" s="1"/>
  <c r="L15" i="14" s="1"/>
  <c r="L16" i="14" s="1"/>
  <c r="K7" i="14"/>
  <c r="M7" i="14" s="1"/>
  <c r="M52" i="3"/>
  <c r="M53" i="3" s="1"/>
  <c r="M54" i="3" s="1"/>
  <c r="M55" i="3" s="1"/>
  <c r="N55" i="3" s="1"/>
  <c r="M22" i="14"/>
  <c r="L22" i="14"/>
  <c r="L23" i="14" s="1"/>
  <c r="L24" i="14" s="1"/>
  <c r="L25" i="14" s="1"/>
  <c r="L26" i="14" s="1"/>
  <c r="M43" i="3"/>
  <c r="M44" i="3" s="1"/>
  <c r="M45" i="3" s="1"/>
  <c r="M46" i="3" s="1"/>
  <c r="N46" i="3" s="1"/>
  <c r="M17" i="14"/>
  <c r="L17" i="14"/>
  <c r="L18" i="14" s="1"/>
  <c r="L19" i="14" s="1"/>
  <c r="L20" i="14" s="1"/>
  <c r="L21" i="14" s="1"/>
  <c r="U7" i="8"/>
  <c r="T7" i="8"/>
  <c r="F7" i="8"/>
  <c r="E7" i="8"/>
  <c r="H7" i="8"/>
  <c r="I7" i="8"/>
  <c r="X40" i="14"/>
  <c r="N40" i="14"/>
  <c r="O40" i="14" s="1"/>
  <c r="P40" i="14" s="1"/>
  <c r="Y40" i="14"/>
  <c r="O7" i="8"/>
  <c r="N7" i="8"/>
  <c r="L2" i="14" l="1"/>
  <c r="L3" i="14" s="1"/>
  <c r="L4" i="14" s="1"/>
  <c r="L5" i="14" s="1"/>
  <c r="L6" i="14" s="1"/>
  <c r="L7" i="8"/>
  <c r="M12" i="14"/>
  <c r="M13" i="14" s="1"/>
  <c r="L7" i="14"/>
  <c r="L8" i="14" s="1"/>
  <c r="L9" i="14" s="1"/>
  <c r="L10" i="14" s="1"/>
  <c r="L11" i="14" s="1"/>
  <c r="M3" i="14"/>
  <c r="N2" i="14"/>
  <c r="X2" i="14"/>
  <c r="M18" i="14"/>
  <c r="X17" i="14"/>
  <c r="N17" i="14"/>
  <c r="X7" i="14"/>
  <c r="N7" i="14"/>
  <c r="M8" i="14"/>
  <c r="M23" i="14"/>
  <c r="N22" i="14"/>
  <c r="X22" i="14"/>
  <c r="P39" i="14"/>
  <c r="Q40" i="14"/>
  <c r="O52" i="3"/>
  <c r="O51" i="3"/>
  <c r="F32" i="4" s="1"/>
  <c r="O55" i="3"/>
  <c r="O53" i="3"/>
  <c r="O54" i="3"/>
  <c r="O46" i="3"/>
  <c r="O42" i="3"/>
  <c r="F27" i="4" s="1"/>
  <c r="O44" i="3"/>
  <c r="O45" i="3"/>
  <c r="O43" i="3"/>
  <c r="N12" i="14" l="1"/>
  <c r="X12" i="14"/>
  <c r="H32" i="4"/>
  <c r="K32" i="14"/>
  <c r="V7" i="8"/>
  <c r="M19" i="14"/>
  <c r="N18" i="14"/>
  <c r="X18" i="14"/>
  <c r="E40" i="4"/>
  <c r="I40" i="4" s="1"/>
  <c r="W40" i="14"/>
  <c r="R40" i="14"/>
  <c r="N23" i="14"/>
  <c r="M24" i="14"/>
  <c r="X23" i="14"/>
  <c r="N3" i="14"/>
  <c r="M4" i="14"/>
  <c r="X3" i="14"/>
  <c r="H27" i="4"/>
  <c r="K27" i="14"/>
  <c r="P7" i="8"/>
  <c r="P38" i="14"/>
  <c r="Q39" i="14"/>
  <c r="M9" i="14"/>
  <c r="X8" i="14"/>
  <c r="N8" i="14"/>
  <c r="X13" i="14"/>
  <c r="M14" i="14"/>
  <c r="N13" i="14"/>
  <c r="E39" i="4" l="1"/>
  <c r="I39" i="4" s="1"/>
  <c r="R39" i="14"/>
  <c r="W39" i="14"/>
  <c r="M20" i="14"/>
  <c r="N19" i="14"/>
  <c r="X19" i="14"/>
  <c r="P37" i="14"/>
  <c r="Q37" i="14" s="1"/>
  <c r="Q38" i="14"/>
  <c r="M25" i="14"/>
  <c r="N24" i="14"/>
  <c r="X24" i="14"/>
  <c r="W7" i="8"/>
  <c r="X7" i="8"/>
  <c r="R7" i="8"/>
  <c r="Q7" i="8"/>
  <c r="M5" i="14"/>
  <c r="N4" i="14"/>
  <c r="X4" i="14"/>
  <c r="L32" i="14"/>
  <c r="L33" i="14" s="1"/>
  <c r="L34" i="14" s="1"/>
  <c r="L35" i="14" s="1"/>
  <c r="L36" i="14" s="1"/>
  <c r="M32" i="14"/>
  <c r="M15" i="14"/>
  <c r="X14" i="14"/>
  <c r="N14" i="14"/>
  <c r="X9" i="14"/>
  <c r="N9" i="14"/>
  <c r="M10" i="14"/>
  <c r="M27" i="14"/>
  <c r="L27" i="14"/>
  <c r="L28" i="14" s="1"/>
  <c r="L29" i="14" s="1"/>
  <c r="L30" i="14" s="1"/>
  <c r="L31" i="14" s="1"/>
  <c r="AB7" i="8" l="1"/>
  <c r="AC7" i="8" s="1"/>
  <c r="AD7" i="8" s="1"/>
  <c r="X15" i="14"/>
  <c r="M16" i="14"/>
  <c r="N15" i="14"/>
  <c r="M33" i="14"/>
  <c r="X32" i="14"/>
  <c r="N32" i="14"/>
  <c r="N5" i="14"/>
  <c r="M6" i="14"/>
  <c r="X5" i="14"/>
  <c r="N25" i="14"/>
  <c r="M26" i="14"/>
  <c r="X25" i="14"/>
  <c r="E37" i="4"/>
  <c r="I37" i="4" s="1"/>
  <c r="K37" i="4" s="1"/>
  <c r="R37" i="14"/>
  <c r="W37" i="14"/>
  <c r="X27" i="14"/>
  <c r="N27" i="14"/>
  <c r="M28" i="14"/>
  <c r="M11" i="14"/>
  <c r="X10" i="14"/>
  <c r="N10" i="14"/>
  <c r="E38" i="4"/>
  <c r="I38" i="4" s="1"/>
  <c r="W38" i="14"/>
  <c r="R38" i="14"/>
  <c r="M21" i="14"/>
  <c r="X20" i="14"/>
  <c r="N20" i="14"/>
  <c r="X6" i="14" l="1"/>
  <c r="N6" i="14"/>
  <c r="O6" i="14" s="1"/>
  <c r="P6" i="14" s="1"/>
  <c r="Y6" i="14"/>
  <c r="Y11" i="14"/>
  <c r="X11" i="14"/>
  <c r="N11" i="14"/>
  <c r="O11" i="14" s="1"/>
  <c r="P11" i="14" s="1"/>
  <c r="X26" i="14"/>
  <c r="N26" i="14"/>
  <c r="O26" i="14" s="1"/>
  <c r="P26" i="14" s="1"/>
  <c r="Y26" i="14"/>
  <c r="M29" i="14"/>
  <c r="X28" i="14"/>
  <c r="N28" i="14"/>
  <c r="Y16" i="14"/>
  <c r="N16" i="14"/>
  <c r="O16" i="14" s="1"/>
  <c r="P16" i="14" s="1"/>
  <c r="X16" i="14"/>
  <c r="X33" i="14"/>
  <c r="M34" i="14"/>
  <c r="N33" i="14"/>
  <c r="Y21" i="14"/>
  <c r="X21" i="14"/>
  <c r="N21" i="14"/>
  <c r="O21" i="14" s="1"/>
  <c r="P21" i="14" s="1"/>
  <c r="K38" i="4"/>
  <c r="K39" i="4" s="1"/>
  <c r="K40" i="4" s="1"/>
  <c r="L40" i="4" s="1"/>
  <c r="P15" i="14" l="1"/>
  <c r="Q16" i="14"/>
  <c r="X29" i="14"/>
  <c r="N29" i="14"/>
  <c r="M30" i="14"/>
  <c r="P10" i="14"/>
  <c r="Q11" i="14"/>
  <c r="P5" i="14"/>
  <c r="Q6" i="14"/>
  <c r="P25" i="14"/>
  <c r="Q26" i="14"/>
  <c r="M40" i="4"/>
  <c r="M38" i="4"/>
  <c r="M39" i="4"/>
  <c r="M37" i="4"/>
  <c r="E9" i="5" s="1"/>
  <c r="Y12" i="8" s="1"/>
  <c r="P20" i="14"/>
  <c r="Q21" i="14"/>
  <c r="M35" i="14"/>
  <c r="X34" i="14"/>
  <c r="N34" i="14"/>
  <c r="E26" i="4" l="1"/>
  <c r="I26" i="4" s="1"/>
  <c r="W26" i="14"/>
  <c r="R26" i="14"/>
  <c r="E11" i="4"/>
  <c r="I11" i="4" s="1"/>
  <c r="W11" i="14"/>
  <c r="R11" i="14"/>
  <c r="P19" i="14"/>
  <c r="Q20" i="14"/>
  <c r="P4" i="14"/>
  <c r="Q5" i="14"/>
  <c r="X35" i="14"/>
  <c r="M36" i="14"/>
  <c r="N35" i="14"/>
  <c r="P24" i="14"/>
  <c r="Q25" i="14"/>
  <c r="P9" i="14"/>
  <c r="Q10" i="14"/>
  <c r="E16" i="4"/>
  <c r="I16" i="4" s="1"/>
  <c r="W16" i="14"/>
  <c r="R16" i="14"/>
  <c r="E21" i="4"/>
  <c r="I21" i="4" s="1"/>
  <c r="R21" i="14"/>
  <c r="W21" i="14"/>
  <c r="E6" i="4"/>
  <c r="I6" i="4" s="1"/>
  <c r="W6" i="14"/>
  <c r="R6" i="14"/>
  <c r="M31" i="14"/>
  <c r="X30" i="14"/>
  <c r="N30" i="14"/>
  <c r="P14" i="14"/>
  <c r="Q15" i="14"/>
  <c r="P8" i="14" l="1"/>
  <c r="Q9" i="14"/>
  <c r="Y36" i="14"/>
  <c r="N36" i="14"/>
  <c r="O36" i="14" s="1"/>
  <c r="P36" i="14" s="1"/>
  <c r="X36" i="14"/>
  <c r="E20" i="4"/>
  <c r="I20" i="4" s="1"/>
  <c r="W20" i="14"/>
  <c r="R20" i="14"/>
  <c r="E15" i="4"/>
  <c r="I15" i="4" s="1"/>
  <c r="W15" i="14"/>
  <c r="R15" i="14"/>
  <c r="Y31" i="14"/>
  <c r="X31" i="14"/>
  <c r="N31" i="14"/>
  <c r="O31" i="14" s="1"/>
  <c r="P31" i="14" s="1"/>
  <c r="E25" i="4"/>
  <c r="I25" i="4" s="1"/>
  <c r="W25" i="14"/>
  <c r="R25" i="14"/>
  <c r="P18" i="14"/>
  <c r="Q19" i="14"/>
  <c r="P13" i="14"/>
  <c r="Q14" i="14"/>
  <c r="P23" i="14"/>
  <c r="Q24" i="14"/>
  <c r="E5" i="4"/>
  <c r="I5" i="4" s="1"/>
  <c r="W5" i="14"/>
  <c r="R5" i="14"/>
  <c r="E10" i="4"/>
  <c r="I10" i="4" s="1"/>
  <c r="W10" i="14"/>
  <c r="R10" i="14"/>
  <c r="P3" i="14"/>
  <c r="Q4" i="14"/>
  <c r="P35" i="14" l="1"/>
  <c r="Q36" i="14"/>
  <c r="E4" i="4"/>
  <c r="I4" i="4" s="1"/>
  <c r="W4" i="14"/>
  <c r="R4" i="14"/>
  <c r="P22" i="14"/>
  <c r="Q22" i="14" s="1"/>
  <c r="Q23" i="14"/>
  <c r="P17" i="14"/>
  <c r="Q17" i="14" s="1"/>
  <c r="Q18" i="14"/>
  <c r="P30" i="14"/>
  <c r="Q31" i="14"/>
  <c r="E9" i="4"/>
  <c r="I9" i="4" s="1"/>
  <c r="W9" i="14"/>
  <c r="R9" i="14"/>
  <c r="P12" i="14"/>
  <c r="Q12" i="14" s="1"/>
  <c r="Q13" i="14"/>
  <c r="E24" i="4"/>
  <c r="I24" i="4" s="1"/>
  <c r="W24" i="14"/>
  <c r="R24" i="14"/>
  <c r="E19" i="4"/>
  <c r="I19" i="4" s="1"/>
  <c r="R19" i="14"/>
  <c r="W19" i="14"/>
  <c r="P2" i="14"/>
  <c r="Q2" i="14" s="1"/>
  <c r="Q3" i="14"/>
  <c r="E14" i="4"/>
  <c r="I14" i="4" s="1"/>
  <c r="W14" i="14"/>
  <c r="R14" i="14"/>
  <c r="P7" i="14"/>
  <c r="Q7" i="14" s="1"/>
  <c r="Q8" i="14"/>
  <c r="E3" i="4" l="1"/>
  <c r="I3" i="4" s="1"/>
  <c r="W3" i="14"/>
  <c r="R3" i="14"/>
  <c r="E17" i="4"/>
  <c r="I17" i="4" s="1"/>
  <c r="K17" i="4" s="1"/>
  <c r="R17" i="14"/>
  <c r="W17" i="14"/>
  <c r="E31" i="4"/>
  <c r="I31" i="4" s="1"/>
  <c r="W31" i="14"/>
  <c r="R31" i="14"/>
  <c r="E23" i="4"/>
  <c r="I23" i="4" s="1"/>
  <c r="W23" i="14"/>
  <c r="R23" i="14"/>
  <c r="P29" i="14"/>
  <c r="Q30" i="14"/>
  <c r="E22" i="4"/>
  <c r="I22" i="4" s="1"/>
  <c r="K22" i="4" s="1"/>
  <c r="W22" i="14"/>
  <c r="R22" i="14"/>
  <c r="E36" i="4"/>
  <c r="I36" i="4" s="1"/>
  <c r="W36" i="14"/>
  <c r="R36" i="14"/>
  <c r="E7" i="4"/>
  <c r="I7" i="4" s="1"/>
  <c r="K7" i="4" s="1"/>
  <c r="W7" i="14"/>
  <c r="R7" i="14"/>
  <c r="E13" i="4"/>
  <c r="I13" i="4" s="1"/>
  <c r="W13" i="14"/>
  <c r="R13" i="14"/>
  <c r="E2" i="4"/>
  <c r="I2" i="4" s="1"/>
  <c r="K2" i="4" s="1"/>
  <c r="W2" i="14"/>
  <c r="R2" i="14"/>
  <c r="E12" i="4"/>
  <c r="I12" i="4" s="1"/>
  <c r="K12" i="4" s="1"/>
  <c r="W12" i="14"/>
  <c r="R12" i="14"/>
  <c r="W8" i="14"/>
  <c r="E8" i="4"/>
  <c r="I8" i="4" s="1"/>
  <c r="R8" i="14"/>
  <c r="E18" i="4"/>
  <c r="I18" i="4" s="1"/>
  <c r="W18" i="14"/>
  <c r="R18" i="14"/>
  <c r="P34" i="14"/>
  <c r="Q35" i="14"/>
  <c r="K3" i="4" l="1"/>
  <c r="K4" i="4" s="1"/>
  <c r="K5" i="4" s="1"/>
  <c r="K6" i="4" s="1"/>
  <c r="L6" i="4" s="1"/>
  <c r="M4" i="4" s="1"/>
  <c r="K23" i="4"/>
  <c r="K24" i="4" s="1"/>
  <c r="K25" i="4" s="1"/>
  <c r="K26" i="4" s="1"/>
  <c r="L26" i="4" s="1"/>
  <c r="M25" i="4" s="1"/>
  <c r="K18" i="4"/>
  <c r="K19" i="4" s="1"/>
  <c r="K20" i="4" s="1"/>
  <c r="K21" i="4" s="1"/>
  <c r="L21" i="4" s="1"/>
  <c r="P33" i="14"/>
  <c r="Q34" i="14"/>
  <c r="K13" i="4"/>
  <c r="K14" i="4" s="1"/>
  <c r="K15" i="4" s="1"/>
  <c r="K16" i="4" s="1"/>
  <c r="L16" i="4" s="1"/>
  <c r="E30" i="4"/>
  <c r="I30" i="4" s="1"/>
  <c r="W30" i="14"/>
  <c r="R30" i="14"/>
  <c r="E35" i="4"/>
  <c r="I35" i="4" s="1"/>
  <c r="W35" i="14"/>
  <c r="R35" i="14"/>
  <c r="K8" i="4"/>
  <c r="K9" i="4" s="1"/>
  <c r="K10" i="4" s="1"/>
  <c r="K11" i="4" s="1"/>
  <c r="L11" i="4" s="1"/>
  <c r="P28" i="14"/>
  <c r="Q29" i="14"/>
  <c r="M6" i="4" l="1"/>
  <c r="M26" i="4"/>
  <c r="M3" i="4"/>
  <c r="M2" i="4"/>
  <c r="E2" i="5" s="1"/>
  <c r="D12" i="8" s="1"/>
  <c r="M24" i="4"/>
  <c r="M23" i="4"/>
  <c r="M22" i="4"/>
  <c r="E6" i="5" s="1"/>
  <c r="S12" i="8" s="1"/>
  <c r="M5" i="4"/>
  <c r="P27" i="14"/>
  <c r="Q27" i="14" s="1"/>
  <c r="Q28" i="14"/>
  <c r="E29" i="4"/>
  <c r="I29" i="4" s="1"/>
  <c r="W29" i="14"/>
  <c r="R29" i="14"/>
  <c r="E34" i="4"/>
  <c r="I34" i="4" s="1"/>
  <c r="W34" i="14"/>
  <c r="R34" i="14"/>
  <c r="P32" i="14"/>
  <c r="Q32" i="14" s="1"/>
  <c r="Q33" i="14"/>
  <c r="M11" i="4"/>
  <c r="M10" i="4"/>
  <c r="M8" i="4"/>
  <c r="M9" i="4"/>
  <c r="M7" i="4"/>
  <c r="E3" i="5" s="1"/>
  <c r="G12" i="8" s="1"/>
  <c r="M16" i="4"/>
  <c r="M14" i="4"/>
  <c r="M12" i="4"/>
  <c r="E4" i="5" s="1"/>
  <c r="J12" i="8" s="1"/>
  <c r="M15" i="4"/>
  <c r="M13" i="4"/>
  <c r="M21" i="4"/>
  <c r="M19" i="4"/>
  <c r="M20" i="4"/>
  <c r="M17" i="4"/>
  <c r="E5" i="5" s="1"/>
  <c r="M12" i="8" s="1"/>
  <c r="M18" i="4"/>
  <c r="E33" i="4" l="1"/>
  <c r="I33" i="4" s="1"/>
  <c r="W33" i="14"/>
  <c r="R33" i="14"/>
  <c r="E28" i="4"/>
  <c r="I28" i="4" s="1"/>
  <c r="W28" i="14"/>
  <c r="R28" i="14"/>
  <c r="E32" i="4"/>
  <c r="I32" i="4" s="1"/>
  <c r="K32" i="4" s="1"/>
  <c r="W32" i="14"/>
  <c r="R32" i="14"/>
  <c r="E27" i="4"/>
  <c r="I27" i="4" s="1"/>
  <c r="K27" i="4" s="1"/>
  <c r="W27" i="14"/>
  <c r="R27" i="14"/>
  <c r="K33" i="4" l="1"/>
  <c r="K34" i="4" s="1"/>
  <c r="K35" i="4" s="1"/>
  <c r="K36" i="4" s="1"/>
  <c r="L36" i="4" s="1"/>
  <c r="M33" i="4" s="1"/>
  <c r="K28" i="4"/>
  <c r="K29" i="4" s="1"/>
  <c r="K30" i="4" s="1"/>
  <c r="K31" i="4" s="1"/>
  <c r="L31" i="4" s="1"/>
  <c r="M36" i="4" l="1"/>
  <c r="M34" i="4"/>
  <c r="M32" i="4"/>
  <c r="E8" i="5" s="1"/>
  <c r="V12" i="8" s="1"/>
  <c r="M35" i="4"/>
  <c r="M31" i="4"/>
  <c r="M29" i="4"/>
  <c r="M28" i="4"/>
  <c r="M30" i="4"/>
  <c r="M27" i="4"/>
  <c r="E7" i="5" s="1"/>
  <c r="P12" i="8" s="1"/>
</calcChain>
</file>

<file path=xl/sharedStrings.xml><?xml version="1.0" encoding="utf-8"?>
<sst xmlns="http://schemas.openxmlformats.org/spreadsheetml/2006/main" count="5309" uniqueCount="1748">
  <si>
    <t>Performance Area</t>
  </si>
  <si>
    <t>Question</t>
  </si>
  <si>
    <t>HR Strategy</t>
  </si>
  <si>
    <t>1.1</t>
  </si>
  <si>
    <t>Direct link with the HR development strategic objectives</t>
  </si>
  <si>
    <t>1.1.1</t>
  </si>
  <si>
    <t>How are WF&amp;SP  connected to and  follow  up business planning process?</t>
  </si>
  <si>
    <t>1.2</t>
  </si>
  <si>
    <t>Connection with  budgeting</t>
  </si>
  <si>
    <t xml:space="preserve">1.2.1                     </t>
  </si>
  <si>
    <t>To what extent are they conditioned by budget constraints ?</t>
  </si>
  <si>
    <t xml:space="preserve">Questions </t>
  </si>
  <si>
    <t>2.1.1</t>
  </si>
  <si>
    <t xml:space="preserve">In which way and at what level  WF&amp;SP processes are implemented?  </t>
  </si>
  <si>
    <t xml:space="preserve">2.2.2                     </t>
  </si>
  <si>
    <t>To what extent are metrics used to assess effectiveness of workforce and succession planning  strategies in improving business performance?</t>
  </si>
  <si>
    <t xml:space="preserve">2.3.1                      </t>
  </si>
  <si>
    <t>What is the degree of digitalization of WF&amp;SP  processes?</t>
  </si>
  <si>
    <t xml:space="preserve">2.3.2                      </t>
  </si>
  <si>
    <t>Are relevant to WF&amp;SP procedures data collected in a systematic way in order to support  business planning?</t>
  </si>
  <si>
    <t xml:space="preserve">2.4.1                      </t>
  </si>
  <si>
    <t>How is the cooperation in WF&amp;SP  processes implemented?</t>
  </si>
  <si>
    <t>Are the WF&amp;SP practices   communicated effectively and to what extent ?</t>
  </si>
  <si>
    <t>Are the workforce planning procedures based on the job specifications ?</t>
  </si>
  <si>
    <t xml:space="preserve">Are the(WF&amp;S) gaps determinated and  predicted?
</t>
  </si>
  <si>
    <t>Is there a process in place to develop potential job holders for the business-critical roles?</t>
  </si>
  <si>
    <t>How well are the business competence needs assisted by Workforce and Succession Planning?</t>
  </si>
  <si>
    <t>3.2.1</t>
  </si>
  <si>
    <t xml:space="preserve">How well does  the Organisation  detects and improves the knowledge and skills of the  existing staff ? </t>
  </si>
  <si>
    <t>4.1.1</t>
  </si>
  <si>
    <t>To what extent Organization incorporates a Change Management system related to Workforce and Sussession Planning issues ?</t>
  </si>
  <si>
    <t>4.2.1</t>
  </si>
  <si>
    <t xml:space="preserve">To what extent does the WF &amp;SP's decisions take into account the Risk Management procedures?  </t>
  </si>
  <si>
    <t>5.1.1</t>
  </si>
  <si>
    <t>At what scale competency management is incoroporated in WF&amp;SP practices?</t>
  </si>
  <si>
    <t>5.2.1</t>
  </si>
  <si>
    <t>Is staff assessment connected and to what extent with Individual training and coaching plans of the  existing staff?</t>
  </si>
  <si>
    <t>2.1</t>
  </si>
  <si>
    <t>The level of implementation within  Organization</t>
  </si>
  <si>
    <t>2.2</t>
  </si>
  <si>
    <t>Measuring the HRM performance improvement based on the  implementation of workforce and succession planning processes</t>
  </si>
  <si>
    <t>2.3</t>
  </si>
  <si>
    <t xml:space="preserve">Level of digitalization  in the Organization &amp; data based business planning </t>
  </si>
  <si>
    <t>2.4</t>
  </si>
  <si>
    <t xml:space="preserve"> Systematic cooperation between the right people in the business areas and the HR unit(s) managing the Workforce and Succession  planning process</t>
  </si>
  <si>
    <t xml:space="preserve"> Effective communication  practices to all involved parties</t>
  </si>
  <si>
    <t>2.5</t>
  </si>
  <si>
    <t xml:space="preserve">Understanding current and future competency needs </t>
  </si>
  <si>
    <t>3.1</t>
  </si>
  <si>
    <t xml:space="preserve">The level at which the organization assesses the knowledge and skill gaps within key processes areas. </t>
  </si>
  <si>
    <t>3.2</t>
  </si>
  <si>
    <t>The level at which the organization improves the knowledge and skills of the  existing staff .</t>
  </si>
  <si>
    <t>4.1</t>
  </si>
  <si>
    <t>The usage of change management procedures in order to reduce negative impact due to resistance to legal, technical and procedural innovation on Workforce and Succession Planning and vice-versa</t>
  </si>
  <si>
    <t>4.2</t>
  </si>
  <si>
    <t>The capacity to  predict risks and manage them in order to reduce their impact on Workforce and Succession Planning</t>
  </si>
  <si>
    <t>5.1</t>
  </si>
  <si>
    <t xml:space="preserve">The level at which the organization assesses the competency gaps for each job related to key processes areas. </t>
  </si>
  <si>
    <t>5.2</t>
  </si>
  <si>
    <t>The level at which the organization improves the competencies of the  existing staff members.</t>
  </si>
  <si>
    <t>Implementation &amp; Effectiveness</t>
  </si>
  <si>
    <t>Talent management</t>
  </si>
  <si>
    <t>PO2.</t>
  </si>
  <si>
    <t>A</t>
  </si>
  <si>
    <t>B</t>
  </si>
  <si>
    <t>D</t>
  </si>
  <si>
    <t>C</t>
  </si>
  <si>
    <t>3.1.1</t>
  </si>
  <si>
    <t>Recruitment</t>
  </si>
  <si>
    <t>Workforce &amp; Succession planning</t>
  </si>
  <si>
    <t>Career development</t>
  </si>
  <si>
    <t>Reward management</t>
  </si>
  <si>
    <t>Training management</t>
  </si>
  <si>
    <t>Performance management</t>
  </si>
  <si>
    <t xml:space="preserve">Implementation &amp; Effectiveness
Definition:
Application in practice and impact on strategic goals   </t>
  </si>
  <si>
    <t>Existence of procedures in the recruitement process</t>
  </si>
  <si>
    <t>To what extent your organization has developed procedures according to recruitement process?</t>
  </si>
  <si>
    <t>1.1.2</t>
  </si>
  <si>
    <t>How are recruitment for vacant positions announced and collected?</t>
  </si>
  <si>
    <t>Evaluation of the effectiveness of recruitment process</t>
  </si>
  <si>
    <t>1.2.1</t>
  </si>
  <si>
    <t>Which methods and metrics are used to evaluate the effectiveness of the recruitment process?</t>
  </si>
  <si>
    <t>1.2.2</t>
  </si>
  <si>
    <t>To what extent is data analysed to inform future recruitment?</t>
  </si>
  <si>
    <t>1.3</t>
  </si>
  <si>
    <t>Becoming an employer of choice</t>
  </si>
  <si>
    <t>1.3.1</t>
  </si>
  <si>
    <t>How does the organization improve employer branding?</t>
  </si>
  <si>
    <t>1.3.2</t>
  </si>
  <si>
    <t>Is there a consistent and effective recruiting marketing and communication scheme on attracting candidates?</t>
  </si>
  <si>
    <t>1.4</t>
  </si>
  <si>
    <t>Existing digitalization in recruitment</t>
  </si>
  <si>
    <t>1.4.1</t>
  </si>
  <si>
    <t>To what extent are your recruitment processes digitalised?</t>
  </si>
  <si>
    <t xml:space="preserve">HR Strategy
Definition
a roadmap to align human capital with business objectives  
 </t>
  </si>
  <si>
    <t>Direct link with strategic objectives of organisation</t>
  </si>
  <si>
    <t>At what level the recruitment strategies are aligned to the organization's mission, vision and goal and how supports the achievement of organization's goals?</t>
  </si>
  <si>
    <t xml:space="preserve">Change management &amp; Risk management 
Definition:
capacity to address impact of the uncertainty and threats to the organizational goals in the course of development to the future 
</t>
  </si>
  <si>
    <t xml:space="preserve">Flexible recruitment plan
</t>
  </si>
  <si>
    <t>How reactive is the recruitment plan in relation to changes to the workforce plan, resourcing policy and labour market trends?</t>
  </si>
  <si>
    <t>3.1.2</t>
  </si>
  <si>
    <t>How responsive are contractual models, resourcing and recruitment processes to evolving business needs?</t>
  </si>
  <si>
    <t>Risk management procedure</t>
  </si>
  <si>
    <t>How risk management procedures are implemented in Recruitment procedures?</t>
  </si>
  <si>
    <t xml:space="preserve">Talent Management
Definition:  
 Attracting, identifying, developing and retaining the highest performing employees in the organization  </t>
  </si>
  <si>
    <t>High potential recruitment</t>
  </si>
  <si>
    <t>To what extent can the organization inform its recruitment procedures to hire high potential employee?</t>
  </si>
  <si>
    <t xml:space="preserve">Competency based approach 
Definition:  
application of the competency framework for capability development to reach organizational goals. </t>
  </si>
  <si>
    <t>The scale at which competency management is incorporated in Re practices.</t>
  </si>
  <si>
    <t>At what scale competency management is incorporated in Re practices?</t>
  </si>
  <si>
    <t>PA1</t>
  </si>
  <si>
    <t>ID IND</t>
  </si>
  <si>
    <t>IND</t>
  </si>
  <si>
    <t xml:space="preserve">ID DIM </t>
  </si>
  <si>
    <t>DIM</t>
  </si>
  <si>
    <t>ID QU</t>
  </si>
  <si>
    <t>QU</t>
  </si>
  <si>
    <t xml:space="preserve">2.4.2                      </t>
  </si>
  <si>
    <t xml:space="preserve">2.5.1            </t>
  </si>
  <si>
    <t>2.5.2</t>
  </si>
  <si>
    <t xml:space="preserve">2.5.3                        </t>
  </si>
  <si>
    <t>3.1.1.</t>
  </si>
  <si>
    <t>PA2</t>
  </si>
  <si>
    <t xml:space="preserve">HR Strategy
</t>
  </si>
  <si>
    <t xml:space="preserve">Change and risk management
</t>
  </si>
  <si>
    <t>Competency based approach</t>
  </si>
  <si>
    <t xml:space="preserve">IMPLEMENTATION and EFFECTIVENESS
</t>
  </si>
  <si>
    <t>1.1.</t>
  </si>
  <si>
    <t>Design of workforce analytics process in the organization</t>
  </si>
  <si>
    <t>1.1.1.</t>
  </si>
  <si>
    <t>What is the approach to Workforce Analytics in your organization?</t>
  </si>
  <si>
    <t>1.1.2.</t>
  </si>
  <si>
    <t xml:space="preserve">To what extent is workforce analytics used to inform people-related decisions? </t>
  </si>
  <si>
    <t>1.1.3</t>
  </si>
  <si>
    <t>What is the systematicity of the workforce analytics approach in your organization?</t>
  </si>
  <si>
    <t>Level of digitalization of workforce analytics in the organization</t>
  </si>
  <si>
    <t>What is the degree of digitalization of the Workforce Analytics process?</t>
  </si>
  <si>
    <t>Communication of workforce analytics</t>
  </si>
  <si>
    <t xml:space="preserve">Which information delivery channels are used to communicate Workforce Analytics ?
</t>
  </si>
  <si>
    <t xml:space="preserve">CHANGE MANAGEMENT
</t>
  </si>
  <si>
    <t>Using workforce analytics to support organizational change</t>
  </si>
  <si>
    <t>How does the organization use change management to support Workforce Analytics ?</t>
  </si>
  <si>
    <t xml:space="preserve">TALENT MANAGEMENT
</t>
  </si>
  <si>
    <t>The extent to which workforce analytics support talent management</t>
  </si>
  <si>
    <t>How does HR Analytics support the talent management process in the organization?</t>
  </si>
  <si>
    <t>HR STRATEGY</t>
  </si>
  <si>
    <t>Strategic importance of workforce analytics in the organization</t>
  </si>
  <si>
    <t>How does Workforce Analytics impact on HR strategy?</t>
  </si>
  <si>
    <t>PA3</t>
  </si>
  <si>
    <t xml:space="preserve">IMPLEMENTATION and EFFECTIVENESS
</t>
  </si>
  <si>
    <t>Design of Career Development process in the organization</t>
  </si>
  <si>
    <t>How is the Career Development process arranged in the organization?</t>
  </si>
  <si>
    <t>1.2.</t>
  </si>
  <si>
    <t>Level of awareness of employees about career development opportunities</t>
  </si>
  <si>
    <t>1.2.1.</t>
  </si>
  <si>
    <t>How is the communication on career development opportunities organized in the organization?</t>
  </si>
  <si>
    <t xml:space="preserve">HR STRATEGY                                                                                                      
</t>
  </si>
  <si>
    <t>2.1.</t>
  </si>
  <si>
    <t>Strategic importance of the Career Development</t>
  </si>
  <si>
    <t>2.1.1.</t>
  </si>
  <si>
    <t>To what extent is the Career Development accepted as strategic tool in the organization?</t>
  </si>
  <si>
    <t xml:space="preserve">CHANGE and RISK MANAGEMENT
</t>
  </si>
  <si>
    <t>3.1.</t>
  </si>
  <si>
    <t>Ensuring positive and well planned change opportunities at the individual level</t>
  </si>
  <si>
    <t>What are the opportunities individuals have in the organization thanks to Career Development process?</t>
  </si>
  <si>
    <t>3.2.</t>
  </si>
  <si>
    <t>Ensuring not missing out the best application of the capabilities of every employee for the purpose of the organization</t>
  </si>
  <si>
    <t>3.2.1.</t>
  </si>
  <si>
    <t>How well is the organization able to capture individual abilities of each member of the organization?</t>
  </si>
  <si>
    <t>4.1.</t>
  </si>
  <si>
    <t>Connectivity of Career Development and Talent Management</t>
  </si>
  <si>
    <t>4.1.1.</t>
  </si>
  <si>
    <t>How well is the Talent Management process interconnected with the Career Development process?</t>
  </si>
  <si>
    <t xml:space="preserve">COMPETENCY BASED APPROACH               </t>
  </si>
  <si>
    <t>5.1.</t>
  </si>
  <si>
    <t>Connectivity of Career Development and Competency Management</t>
  </si>
  <si>
    <t>5.1.1.</t>
  </si>
  <si>
    <t>At what scale competency management is incorporated in CD practices?</t>
  </si>
  <si>
    <t>PA4</t>
  </si>
  <si>
    <t xml:space="preserve">Implementation and Effectiveness
</t>
  </si>
  <si>
    <t>Reward System Design</t>
  </si>
  <si>
    <t>What reward benefits exist in the organization e.g. pay, compensation and complementary benefits ?</t>
  </si>
  <si>
    <t xml:space="preserve">
How advanced are reward management practices in your organization ?</t>
  </si>
  <si>
    <t>Does the organisation possess the autonomy to have a flexible reward management system ?</t>
  </si>
  <si>
    <t>Reward System Digitalisation</t>
  </si>
  <si>
    <t>1.1.4</t>
  </si>
  <si>
    <t>To what extent are the reward management practices digitalised ?</t>
  </si>
  <si>
    <t xml:space="preserve"> Reward System Communications</t>
  </si>
  <si>
    <t>1.1.5</t>
  </si>
  <si>
    <t>Do employees receive timely and accurate information about the available reward benefits ?</t>
  </si>
  <si>
    <t xml:space="preserve">RISK MANAGEMENT
</t>
  </si>
  <si>
    <t>The relationship between Reward and Risk Management</t>
  </si>
  <si>
    <t>To what extent do risk management procedures manage the alignment of the reward management practices with strategic objectives and performance targets ?</t>
  </si>
  <si>
    <t xml:space="preserve">HR STRATEGY
</t>
  </si>
  <si>
    <t>HR Strategy and Reward Schemes</t>
  </si>
  <si>
    <t xml:space="preserve">To what extent does reward management support the HR strategy? </t>
  </si>
  <si>
    <t>COMPETENCY BASED APPROACH</t>
  </si>
  <si>
    <t>Competency Management and Reward Schemes</t>
  </si>
  <si>
    <t>At what scale competency management is incorporated into reward management practices?</t>
  </si>
  <si>
    <t>PA5</t>
  </si>
  <si>
    <t xml:space="preserve">EFFECTIVENESS/
IMPLEMENTATION
</t>
  </si>
  <si>
    <t>Compatibility between the training objectives and those of the organization</t>
  </si>
  <si>
    <t>Do the training programs have a positive impact on business?</t>
  </si>
  <si>
    <t>Level of digitalization of Performance Management in the organization</t>
  </si>
  <si>
    <t>What is the degree of digitalization of training  process?</t>
  </si>
  <si>
    <t>1.3.</t>
  </si>
  <si>
    <t>Distribution/communication of the training plans and programs in the organization</t>
  </si>
  <si>
    <t>1.3.1.</t>
  </si>
  <si>
    <t>Is there a consistent and effective communication scheme on training plans and programs?</t>
  </si>
  <si>
    <t>Strategic importance of the training management plan to the organization</t>
  </si>
  <si>
    <t xml:space="preserve">To what extent training management is incorporated with HR Strategy? </t>
  </si>
  <si>
    <t xml:space="preserve">CHANGE MANAGEMENT
RISK MANAGEMENT
</t>
  </si>
  <si>
    <t>Using training management system in organizational changes and risk management.</t>
  </si>
  <si>
    <t>How does the organization use the training management system to support change management?</t>
  </si>
  <si>
    <t>The capacity to predict risks and to act in order to reduce its impact on training management system</t>
  </si>
  <si>
    <t>Is there a Risk Management system related to training management issues?</t>
  </si>
  <si>
    <t xml:space="preserve">TALENT MANAGEMENT
</t>
  </si>
  <si>
    <t>The extent to which training management system supports talent management</t>
  </si>
  <si>
    <t xml:space="preserve">How does training management support talent management process in the organization? 
</t>
  </si>
  <si>
    <t xml:space="preserve">Competency based TM.
Training Management and Competencies   </t>
  </si>
  <si>
    <t>The scale at which competency management is incorporated in TM practices.</t>
  </si>
  <si>
    <t>At what scale competency management is incorporated in TM practices?</t>
  </si>
  <si>
    <t>PA6</t>
  </si>
  <si>
    <t xml:space="preserve">IMPLEMENTATION and EFFECTIVENESS
</t>
  </si>
  <si>
    <t>Design of Performance Management process in the organization</t>
  </si>
  <si>
    <t>Is the Performance appraisal implemented in a systemic way?</t>
  </si>
  <si>
    <t xml:space="preserve">Integration of Performance Management  with Strategic Management   
Definition:    
The level of integration and coherence between Performance Management  and Business
</t>
  </si>
  <si>
    <t>EFECTIVENESS
What is the impact of Performance Management on the effectiveness of the organization?</t>
  </si>
  <si>
    <t>What is the degree of digitalization of Performance Management process?</t>
  </si>
  <si>
    <t>1.4.</t>
  </si>
  <si>
    <t>Distribution of the Performance Management  based communication in the organization</t>
  </si>
  <si>
    <t>1.4.1.</t>
  </si>
  <si>
    <t xml:space="preserve">There is a communication policy of Performance Management ?
</t>
  </si>
  <si>
    <t xml:space="preserve">HR STRATEGY
</t>
  </si>
  <si>
    <t>Strategic importance of Performance Management in the organization</t>
  </si>
  <si>
    <t xml:space="preserve">To what extent is Performance Management incorporated with HR Strategy? </t>
  </si>
  <si>
    <t xml:space="preserve">CHANGE MANAGEMENT
RISK MANAGEMENT
</t>
  </si>
  <si>
    <t>Change Management and the capacity to predict risks as part of the performance appraisal</t>
  </si>
  <si>
    <t>Are the performance appraisal changes driven by business decision?</t>
  </si>
  <si>
    <t>The capacity to predict risks and to act in order to reduce its impact on performance management</t>
  </si>
  <si>
    <t>Is there a Risk Management system related to Performance Management issues?</t>
  </si>
  <si>
    <t>The extent to which Performance Management supports talent management</t>
  </si>
  <si>
    <t>The performance system is developed to identify and develop talents within the organization?</t>
  </si>
  <si>
    <t xml:space="preserve">Feedback  
The  feedback, as a key component of  Performance Management System. </t>
  </si>
  <si>
    <t xml:space="preserve"> The extend to which feedback is an integrated part of the Performance Management process. </t>
  </si>
  <si>
    <t>How  feedback is used in Performance Management  practices?</t>
  </si>
  <si>
    <t xml:space="preserve">Competency based PM.
Performance Management and Competencies   </t>
  </si>
  <si>
    <t>6.1</t>
  </si>
  <si>
    <t>The scale at which competency management is incorporated in PM practices.</t>
  </si>
  <si>
    <t>6.1.1.</t>
  </si>
  <si>
    <t>At what scale competency management is incorporated in PM practices?</t>
  </si>
  <si>
    <t>PA7</t>
  </si>
  <si>
    <t>PA1.1.1.1</t>
  </si>
  <si>
    <t>PA1.1.2.1</t>
  </si>
  <si>
    <t>PA1.1.3.1</t>
  </si>
  <si>
    <t>PA1.1.4.1</t>
  </si>
  <si>
    <t>PA1.2.1.1</t>
  </si>
  <si>
    <t>PA1.3.1.1</t>
  </si>
  <si>
    <t>PA1.4.1.1</t>
  </si>
  <si>
    <t>PA1.5.1.1</t>
  </si>
  <si>
    <t>PA2.1.1.1</t>
  </si>
  <si>
    <t>PA2.2.1.1</t>
  </si>
  <si>
    <t>PA2.4.1.1</t>
  </si>
  <si>
    <t>PA2.5.1.1</t>
  </si>
  <si>
    <t>PA3.1.2.1</t>
  </si>
  <si>
    <t>PA3.1.3.1</t>
  </si>
  <si>
    <t>PA3.2.1.1</t>
  </si>
  <si>
    <t>PA3.3.1.1</t>
  </si>
  <si>
    <t>PA5.2.1.1</t>
  </si>
  <si>
    <t>PA5.3.1.1</t>
  </si>
  <si>
    <t>PA1.1.1</t>
  </si>
  <si>
    <t>PA1.1.2</t>
  </si>
  <si>
    <t>PA1.1.3</t>
  </si>
  <si>
    <t>PA1.1.4</t>
  </si>
  <si>
    <t>PA1.2.1</t>
  </si>
  <si>
    <t>PA1.3.1</t>
  </si>
  <si>
    <t>PA1.4.1</t>
  </si>
  <si>
    <t>PA1.5.1</t>
  </si>
  <si>
    <t>PA2.1.1</t>
  </si>
  <si>
    <t>PA2.1.2</t>
  </si>
  <si>
    <t>PA2.2.1</t>
  </si>
  <si>
    <t>PA2.3.1</t>
  </si>
  <si>
    <t>PA2.4.1</t>
  </si>
  <si>
    <t>PA2.5.1</t>
  </si>
  <si>
    <t>PA5.1.2</t>
  </si>
  <si>
    <t>PA6.1.1</t>
  </si>
  <si>
    <t>PA6.2.1</t>
  </si>
  <si>
    <t>PA6.5.1</t>
  </si>
  <si>
    <t>PA7.5.1</t>
  </si>
  <si>
    <t>PA1.1</t>
  </si>
  <si>
    <t>PA1.2</t>
  </si>
  <si>
    <t>PA1.3</t>
  </si>
  <si>
    <t>PA1.4</t>
  </si>
  <si>
    <t>PA1.5</t>
  </si>
  <si>
    <t>PA2.2</t>
  </si>
  <si>
    <t>PA2.1</t>
  </si>
  <si>
    <t>PA2.4</t>
  </si>
  <si>
    <t>PA2.3</t>
  </si>
  <si>
    <t>PA2.5</t>
  </si>
  <si>
    <t>PA3.1</t>
  </si>
  <si>
    <t>PA3.3</t>
  </si>
  <si>
    <t>PA3.4</t>
  </si>
  <si>
    <t>PA3.2</t>
  </si>
  <si>
    <t>PA4.1</t>
  </si>
  <si>
    <t>PA4.2</t>
  </si>
  <si>
    <t>PA4.3</t>
  </si>
  <si>
    <t>PA4.4</t>
  </si>
  <si>
    <t>PA4.5</t>
  </si>
  <si>
    <t>PA5.1</t>
  </si>
  <si>
    <t>PA5.3</t>
  </si>
  <si>
    <t>PA5.2</t>
  </si>
  <si>
    <t>PA5.5</t>
  </si>
  <si>
    <t>PA6.1</t>
  </si>
  <si>
    <t>PA6.2</t>
  </si>
  <si>
    <t>PA6.3</t>
  </si>
  <si>
    <t>PA6.4</t>
  </si>
  <si>
    <t>PA6.5</t>
  </si>
  <si>
    <t>PA7.1</t>
  </si>
  <si>
    <t>PA7.2</t>
  </si>
  <si>
    <t>PA7.3</t>
  </si>
  <si>
    <t>PA7.4</t>
  </si>
  <si>
    <t>PA7.5</t>
  </si>
  <si>
    <t>PA7.6</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</si>
  <si>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</si>
  <si>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</si>
  <si>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</si>
  <si>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</si>
  <si>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</si>
  <si>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</si>
  <si>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</si>
  <si>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</si>
  <si>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</si>
  <si>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</si>
  <si>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</si>
  <si>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</si>
  <si>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</si>
  <si>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</si>
  <si>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</si>
  <si>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</si>
  <si>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</si>
  <si>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</si>
  <si>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</si>
  <si>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</si>
  <si>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</si>
  <si>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</si>
  <si>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</si>
  <si>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</si>
  <si>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</si>
  <si>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</si>
  <si>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</si>
  <si>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</si>
  <si>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</si>
  <si>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</si>
  <si>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</si>
  <si>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1.1.38</t>
  </si>
  <si>
    <t>1.1.41</t>
  </si>
  <si>
    <t>1.1.42</t>
  </si>
  <si>
    <t>1.1.43</t>
  </si>
  <si>
    <t>1.1.44</t>
  </si>
  <si>
    <t>1.1.45</t>
  </si>
  <si>
    <t>1.1.46</t>
  </si>
  <si>
    <t>1.1.47</t>
  </si>
  <si>
    <t>1.1.48</t>
  </si>
  <si>
    <t>1.1.49</t>
  </si>
  <si>
    <t>1.1.50</t>
  </si>
  <si>
    <t>1.1.51</t>
  </si>
  <si>
    <t>1.1.52</t>
  </si>
  <si>
    <t>1.1.53</t>
  </si>
  <si>
    <t>1.1.54</t>
  </si>
  <si>
    <t>1.1.55</t>
  </si>
  <si>
    <t>1.1.56</t>
  </si>
  <si>
    <t>1.1.57</t>
  </si>
  <si>
    <t>1.1.58</t>
  </si>
  <si>
    <t>1.1.61</t>
  </si>
  <si>
    <t>1.1.62</t>
  </si>
  <si>
    <t>1.1.63</t>
  </si>
  <si>
    <t>1.1.64</t>
  </si>
  <si>
    <t>1.1.65</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</si>
  <si>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</si>
  <si>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</si>
  <si>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</si>
  <si>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</si>
  <si>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</si>
  <si>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</si>
  <si>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</si>
  <si>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</si>
  <si>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</si>
  <si>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</si>
  <si>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</si>
  <si>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</si>
  <si>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</si>
  <si>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</si>
  <si>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</si>
  <si>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</si>
  <si>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</si>
  <si>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</si>
  <si>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</si>
  <si>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</si>
  <si>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</si>
  <si>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</si>
  <si>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</si>
  <si>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</si>
  <si>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</si>
  <si>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</si>
  <si>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</si>
  <si>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</si>
  <si>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</si>
  <si>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</si>
  <si>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</si>
  <si>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</si>
  <si>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1.38</t>
  </si>
  <si>
    <t>1.39</t>
  </si>
  <si>
    <t>1.42</t>
  </si>
  <si>
    <t>1.43</t>
  </si>
  <si>
    <t>1.44</t>
  </si>
  <si>
    <t>1.45</t>
  </si>
  <si>
    <t>1.46</t>
  </si>
  <si>
    <t>1.47</t>
  </si>
  <si>
    <t>1.49</t>
  </si>
  <si>
    <t>1.50</t>
  </si>
  <si>
    <t>1.51</t>
  </si>
  <si>
    <t>1.52</t>
  </si>
  <si>
    <t>1.53</t>
  </si>
  <si>
    <t>1.54</t>
  </si>
  <si>
    <t>1.55</t>
  </si>
  <si>
    <t>1.56</t>
  </si>
  <si>
    <t>1.57</t>
  </si>
  <si>
    <t>1.58</t>
  </si>
  <si>
    <t>1.60</t>
  </si>
  <si>
    <t>PA3.1.2</t>
  </si>
  <si>
    <t>PA3.1.3</t>
  </si>
  <si>
    <t>PA3.2.1</t>
  </si>
  <si>
    <t>PA3.3.1</t>
  </si>
  <si>
    <t>PA5.2.1</t>
  </si>
  <si>
    <t>PA5.3.1</t>
  </si>
  <si>
    <t>PA3.1.1</t>
  </si>
  <si>
    <t>PA4.1.1</t>
  </si>
  <si>
    <t>PA4.1.2</t>
  </si>
  <si>
    <t>PA4.2.1</t>
  </si>
  <si>
    <t>PA4.3.1</t>
  </si>
  <si>
    <t>PA4.4.1</t>
  </si>
  <si>
    <t>PA4.5.1</t>
  </si>
  <si>
    <t>PA5.1.1</t>
  </si>
  <si>
    <t>PA6.1.3</t>
  </si>
  <si>
    <t>PA6.1.2</t>
  </si>
  <si>
    <t>PA6.3.1</t>
  </si>
  <si>
    <t>PA7.1.1</t>
  </si>
  <si>
    <t>PA7.1.2</t>
  </si>
  <si>
    <t>PA7.1.3</t>
  </si>
  <si>
    <t>PA7.1.4</t>
  </si>
  <si>
    <t>PA7.2.1</t>
  </si>
  <si>
    <t>PA7.3.1</t>
  </si>
  <si>
    <t>PA7.4.1</t>
  </si>
  <si>
    <t>PA6.4.1</t>
  </si>
  <si>
    <t>PA2.3.1.1</t>
  </si>
  <si>
    <t>PA3.1.1.1</t>
  </si>
  <si>
    <t>PA4.1.1.1</t>
  </si>
  <si>
    <t>PA4.1.2.1</t>
  </si>
  <si>
    <t>PA4.2.1.1</t>
  </si>
  <si>
    <t>PA4.3.1.1</t>
  </si>
  <si>
    <t>PA4.4.1.1</t>
  </si>
  <si>
    <t>PA4.5.1.1</t>
  </si>
  <si>
    <t>PA5.1.1.1</t>
  </si>
  <si>
    <t>PA6.1.1.1</t>
  </si>
  <si>
    <t>PA6.1.2.1</t>
  </si>
  <si>
    <t>PA6.1.3.1</t>
  </si>
  <si>
    <t>PA6.2.1.1</t>
  </si>
  <si>
    <t>PA7.5.1.1</t>
  </si>
  <si>
    <t>PA7.4.1.1</t>
  </si>
  <si>
    <t>PA7.3.1.1</t>
  </si>
  <si>
    <t>PA7.2.1.1</t>
  </si>
  <si>
    <t>PA7.1.4.1</t>
  </si>
  <si>
    <t>PA7.1.2.1</t>
  </si>
  <si>
    <t>PA7.1.1.1</t>
  </si>
  <si>
    <t>PA6.5.1.1</t>
  </si>
  <si>
    <t>PA6.4.1.1</t>
  </si>
  <si>
    <t>PA6.3.1.1</t>
  </si>
  <si>
    <t>PA5.1.2.1</t>
  </si>
  <si>
    <t>PA5.1.3.1</t>
  </si>
  <si>
    <t>PA5.1.3</t>
  </si>
  <si>
    <t>Criteria/Evidence: processes, relative documents and files, analytic tools, automation, cloud-technologies</t>
  </si>
  <si>
    <t xml:space="preserve">There is not specific procedures defining the characteristics of the recruitment process and the organization implements ad-hoc recruitment solutions, according to legal requirments. </t>
  </si>
  <si>
    <t xml:space="preserve">One or more general procedures are defined to implement the recruitment process. </t>
  </si>
  <si>
    <t>A recruitment methodology is defined and incorporates the systematic involvement of the business structures for the definition of every single recruitment procedure</t>
  </si>
  <si>
    <t>The recruitment methodology is systematically aligned with business structures and looking at the organization's goals to make recruitment process more adequate to meet the needs of the organization</t>
  </si>
  <si>
    <t>Criteria / Evidence: Recruitment announces, Internet website, Official bullettin, Placement agreements with schools/universities</t>
  </si>
  <si>
    <t>The organization only makes positions announcement according to the legal requirements. The collection of applications is not assisted by information technologies</t>
  </si>
  <si>
    <t>The organization announces the availability of vacant positions by using every communication channel that ensures the greatest dissemination of information. A basic use of technology is deployed to collect applications.</t>
  </si>
  <si>
    <t>The organization carries out targeted communication campaigns to cover the available positions, addressing the most relevant sectors for the functions involved in the search for personnel (schools, universities, trade associations, etc.)</t>
  </si>
  <si>
    <t>The collection of applications for employment is carried out using artificial intelligence systems capable of verifying the correspondence of candidates with the profiles required by business functions</t>
  </si>
  <si>
    <t>Criteria / Evidence: Data analyisis, Quality assessment on recruitment process, Strategic analysis</t>
  </si>
  <si>
    <t>There is not a methodic evaluation of the effectiveness of the recruitment process. Only legal requirements are met (if exist) and only ad-hoc solutions are implemented.</t>
  </si>
  <si>
    <t xml:space="preserve">The organization collects data from recruitment process to analyze it from an organizational point of view to make future recruitment activities more efficient. </t>
  </si>
  <si>
    <t>Data collected during the recruitment process are analyzed and analysis is shared with all organization functions to analyze if every single recruitment selection have met the defined business needs.</t>
  </si>
  <si>
    <t>The organization systematically provides analysis of the recruitment process, not only to verify if business needs have been satisfied, but also to to define trends and characteristics of the external environment. Analysis is shared with business functions in order to identify opportunities to improve future recruitment procedures and selection on their needs</t>
  </si>
  <si>
    <t xml:space="preserve">Criteria / Evidence: </t>
  </si>
  <si>
    <t>There is no analysis to inform future recruitment and recruitment procedures</t>
  </si>
  <si>
    <t>Data collected during the recruitment process are analyzed from an organizational point of view to improve recruitment activities (η ίδια απάντηση με το Β στην παραπάνω ερώτηση)</t>
  </si>
  <si>
    <t>Data collected during the selection process are shared with all the company functions to enable them to improve the search for personnel in the future</t>
  </si>
  <si>
    <t>Data collected during the recruitment process are analyzed and analysis is shared with all organization functions to make them aware of the characteristics of the job offer and the recruitment procedures</t>
  </si>
  <si>
    <t xml:space="preserve">Criteria / Evidence:  Branding and communication plans; Integrated IT ; Meetings; Cooperation agreement with schools, universities;  </t>
  </si>
  <si>
    <t>There isn't a specific branding plan (or any other communication plan) implemented by the organization. At best, the organization ensure a minimal communication requested by the law</t>
  </si>
  <si>
    <t>The organization implements limited partnerships with schools, university, etc for internship and training placements</t>
  </si>
  <si>
    <t>The organization implements various initiatives to make its characteristics and its mission known. The activity is aimed at attracting personnel to be employed in specific business activities, identified in a precise manner</t>
  </si>
  <si>
    <t>The organization has implemented targeted actions to promote the image and the communication of job profiles in specific sectors of the economy and the training system identified according to the needs expressed by the business functions</t>
  </si>
  <si>
    <t>Criteria / Evidence:  Recruitment marketing intiatives</t>
  </si>
  <si>
    <t>There isn't a recruiting marketing scheme or, at best,  there are some fragmented recruitment marketing initiatives which gives ad hoc solutions with only basic communication plan for attracting candidates.</t>
  </si>
  <si>
    <t xml:space="preserve">There is a structurated communication and marketing scheme in order to attract candidates from multiple sources. Systematic efforts are made to improve the content and the information about the job positions and career oportunities. A better appreciation of  the importance of the social media is taken place. </t>
  </si>
  <si>
    <t xml:space="preserve">There is a consistent communication scheme for attracting candidates which is highly targeted according to the business needs. The available content and information about the job posistions on the career portal is consistent and keeps the candidates informed, involved and engaged. Multiple communication channels (eg social media, internal and external networks and communities) are used. 
</t>
  </si>
  <si>
    <t>There is a consistent and predictive communication scheme for attracting candidates with a relationship building orientation. There is a large use of data analysis and  social analytics metrics in order to indentify long-term recruitment challenges and form communication strategies. Talent pools could be built in cooperation with business functions</t>
  </si>
  <si>
    <t>Criteria / Evidence; IT applications; Database; Data analysis</t>
  </si>
  <si>
    <t>The recruitment process is poorly digitalized. Basic tools for posting vacancies, application's collection and evaluation are provided (eg. email, spreadsheets). There isn't a structured database in order to storage information about applicants.</t>
  </si>
  <si>
    <t>Recruitment  processes are semi-automated and increasingly digitalized. Some advanced  tools are used in core recruitment areas and systems. A consistent database is building. Increasing integration.</t>
  </si>
  <si>
    <t xml:space="preserve">Recruitment process are fully digitalized and automated. Advanced tools and cloud-based technologies are used. A consistent, functional and fully integrated database operates. </t>
  </si>
  <si>
    <t>An integrated, holistic and predictive electronic system for recruitment processes operates functionally. Advanced automatic process and artificial intelligence tools and techniques are used.</t>
  </si>
  <si>
    <t>Criteria / Evidence: HR Strategy, Strategic recrutiment plans</t>
  </si>
  <si>
    <t xml:space="preserve">There isn't any specific analysis to check the alignment between recruitment procedures and organization's strategic objectives. </t>
  </si>
  <si>
    <t xml:space="preserve">The recruitment procedures and strategies are periodically formally revised to ensure the alignment to the organizations’ mission, vision and goals. </t>
  </si>
  <si>
    <t xml:space="preserve">The recruitment plan is fully integrated into HR strategy and take in account all organization's strategic objectives. </t>
  </si>
  <si>
    <t>The business functions take part in the definition of the recruitment strategy in order to hire the employees in line with the required job profiles. The business functions also provide  elements to evaluate the contribution given by the recruitment procedures to the achievement of the objectives</t>
  </si>
  <si>
    <t>Criteria / Evidence: Recruitment plan, Workforce plan, Environmet analysis, Labour market trend analysis</t>
  </si>
  <si>
    <t>The recruitment plan is revised when a significant change in the (internal or external) environment has already occurred.</t>
  </si>
  <si>
    <t>The recruitment plan is periodically revised on a short-term basis</t>
  </si>
  <si>
    <t>Changes in recruitment policies and plans are made based on the planned analysis of business data and trends</t>
  </si>
  <si>
    <t>Recruitment policies and plans are continually revised and updated, in cooperation with business functions, in order to prevent changes in the needs and in the environment</t>
  </si>
  <si>
    <t>Criteria / Evidence: Contractual models, Recrutiment procedures</t>
  </si>
  <si>
    <t>The organization doesn't have the possibility to change contractual models - given by the law or by external constraints - in the short term</t>
  </si>
  <si>
    <t>The organization can apply several different pre-defined contractual models, however according to the law or external constraints</t>
  </si>
  <si>
    <t>The organization can personalized the given contractual models only for specialized staff</t>
  </si>
  <si>
    <t>The organization can fully define its contractual and recruitment procedures for each kind of employee (and even for each single employee) making them more effective to satisfy business needs</t>
  </si>
  <si>
    <t>Criteria / Evidence: recruitment procedureas, Risk management procedures, Risk assessments</t>
  </si>
  <si>
    <t>Risk management procedures are generally implemented according to legal requirements</t>
  </si>
  <si>
    <t>The organization has formally defined systematic and specific risk management procedures dedicated to Recruitment process</t>
  </si>
  <si>
    <t>The organization implements a full risk assessment to all recruitment procedures</t>
  </si>
  <si>
    <t>The organizatione defines risk management procedure on recruitment procedures taking into account also the impact on the business activities</t>
  </si>
  <si>
    <t>Criteria / Evidence: Recruitment policies, Contractual models, Recruitment procedures</t>
  </si>
  <si>
    <t>Hiring  high potential employee is not an objective of recruitment procedures since the law does not allow the organization to implement talent management policies in the recruitment process.</t>
  </si>
  <si>
    <t>The organization performs dedicated selection to recruit high potential staff only in some specific functions (indicated by the law or by internal instructions)</t>
  </si>
  <si>
    <t xml:space="preserve">The organization can perform dedicated selection to recruit high potential staff in every function of the organization </t>
  </si>
  <si>
    <t>The organization is completely independent in hiring high-potential staff. The business functions actively participate in the choice of the personnel to be hired and in the definition of the treatment of the employees</t>
  </si>
  <si>
    <t xml:space="preserve">Criteria/Evidence: Competency Framework, competency management practices in Recruitment procedures </t>
  </si>
  <si>
    <t>A.</t>
  </si>
  <si>
    <t>Competency framework is not implemented for the Recruitment functions or, at best, is implemented only in order to meet legal requirments</t>
  </si>
  <si>
    <t>B.</t>
  </si>
  <si>
    <t>The organization's competency framework is formally defined for jobs descriptions and competency required for Recruitment activities</t>
  </si>
  <si>
    <t>C.</t>
  </si>
  <si>
    <t>The competency framework is periodically revised to ensure that all the personnel engaged in Recruitment procederus meet the requirments</t>
  </si>
  <si>
    <t>D.</t>
  </si>
  <si>
    <t xml:space="preserve">The HR Competency framework integrates all the HR functions and is revised and updated in partnership with other business function in order to ensure an effective implementation </t>
  </si>
  <si>
    <t>Change management &amp; Risk management</t>
  </si>
  <si>
    <t>Talent Management</t>
  </si>
  <si>
    <t>Evidence:  Integrated IT; meetings, business analysis based on HR Data</t>
  </si>
  <si>
    <t xml:space="preserve">They are separate </t>
  </si>
  <si>
    <t xml:space="preserve">Limited feedback loop </t>
  </si>
  <si>
    <t>They are linked</t>
  </si>
  <si>
    <t xml:space="preserve">They are part of business planning process and it is examined regularly </t>
  </si>
  <si>
    <t>Evidence: Estimations of recruitment and development expenses included in budget planning templates and directives</t>
  </si>
  <si>
    <t>Budget is not including relevant expenses</t>
  </si>
  <si>
    <t>Are not priority inputs in the budgeting process of the organization</t>
  </si>
  <si>
    <t>They are considered as important issues taken into account in the budgeting process</t>
  </si>
  <si>
    <t xml:space="preserve">They are considered a strategic input of the budgeting process as Human resources are considered the most important asset of the organization </t>
  </si>
  <si>
    <t xml:space="preserve"> Evidence: Standardized processes of  designing and evaluation procedures</t>
  </si>
  <si>
    <t>There is no systematic design and evaluation of implementation process. Future needs  are treated in an ad hoc way. Results in short term, focused on a few departments of generally to the total Organization.</t>
  </si>
  <si>
    <t xml:space="preserve">Systematic Processes for the Key Jobs or Units. Formal procedures on monitoring, collection of data, data ptocessing . </t>
  </si>
  <si>
    <t xml:space="preserve">Consistent approaches ( planning, benchmarking, KPI's, staffing needs evaluation). </t>
  </si>
  <si>
    <t xml:space="preserve">Holistic WF&amp;SP processes.  Predictive long term WF&amp;SP models  and scenarios for all units and levels. Advanced HR analytics in use. </t>
  </si>
  <si>
    <t>Evidence: Standardized processes and  metrics of WF&amp; SP  strategies</t>
  </si>
  <si>
    <t>No metrics and measuring systems in place to collect and analyse data</t>
  </si>
  <si>
    <t>Ad hoc use of some metrics and analysis of data</t>
  </si>
  <si>
    <t>Systematic collection and anaylsis of data</t>
  </si>
  <si>
    <t xml:space="preserve">Adaptable and reflective WF&amp;SP metrics  system in place supporting decision making </t>
  </si>
  <si>
    <t>Evidence: processes, relative documents and files, analytic tools, automations</t>
  </si>
  <si>
    <t xml:space="preserve">An integrated, holistic and predictive electronic system forWF&amp;SP operates functionally. </t>
  </si>
  <si>
    <t>Criteria/Evidence: processes, relative documents and files, tools, automation, cloud-technologies</t>
  </si>
  <si>
    <t>Most Data is collected manually and in a non systematic way. Ad hoc IT WP applications.</t>
  </si>
  <si>
    <t xml:space="preserve">WP data is available through IT systems, although manual interventions are needed. Wide use of HR metrics. Reactive IT WP applications. </t>
  </si>
  <si>
    <t xml:space="preserve">All data required for WP is collected automatically with HR analytics used.  Proactive IT WP applications. </t>
  </si>
  <si>
    <t xml:space="preserve"> Data utilisation  Sophisticated HR Analytics in integrated IT systems.  Predictive IT WP applications. </t>
  </si>
  <si>
    <t xml:space="preserve"> Evidence: Formaly stated communication policy, regular meetings between HRM unit(s) and  line managers on HR and succession planning issues, relevant templates and data bases.</t>
  </si>
  <si>
    <t xml:space="preserve"> WF&amp;SP are based exclusively on internal HR  unit(s) information.</t>
  </si>
  <si>
    <t xml:space="preserve">HR is making suggestions of the future work based on the collected information </t>
  </si>
  <si>
    <t>There is some co-operation between HR and the business areas.</t>
  </si>
  <si>
    <t xml:space="preserve">There is ongoing co-operation with people who have the knowledge of the changes of the work. Workshops and meetings are pre-scheduled and the process is defined </t>
  </si>
  <si>
    <t>Evidence: Information and feedback meetings between HRM unit(s) and  line staff-members on HR and succession implementation procedures, relevant templates and data bases, internal circulars by HRM unit(s)</t>
  </si>
  <si>
    <t xml:space="preserve">There is no official communication plan/scheme/channels for workforce planning practices. WF&amp;SP practices are communicated in an ad hoc manner, by traditional, formal means. </t>
  </si>
  <si>
    <t xml:space="preserve">Communication is through modern IT channels, but not in a standarized way.  WF&amp;SP practices are communicated in an reactive manner. </t>
  </si>
  <si>
    <t>Communication is through advanced, sophisticated IT channels, WF&amp;SP practices are communicated in an standarized communication scheme.</t>
  </si>
  <si>
    <t xml:space="preserve">WF&amp;SP practices are communicated by an integrated communication scheme. </t>
  </si>
  <si>
    <t xml:space="preserve">Job specifications are not systematically documented for every job. There is only a basic job requirements outlined. </t>
  </si>
  <si>
    <t>There is systematic documentation for job specifications for the key jobs.</t>
  </si>
  <si>
    <t>There is a systematic job specification  for all the jobs of the organisation upon which all workforce planning decision are based.</t>
  </si>
  <si>
    <t xml:space="preserve">There is a holistic job specification scheme integrated in workforce planning procedures. </t>
  </si>
  <si>
    <t>There is a recognition of immediate needs. Decisions about filling any positions in the organization are done on ad-hoc basis.</t>
  </si>
  <si>
    <t>Inquiries are organized periodically in order to get information about the staffing needs in specific areas of the organization (e.g. By hierarchical levels or by organizational units)</t>
  </si>
  <si>
    <t xml:space="preserve">Systematic overview of existing needs for staff and competences in all hierarchy levels </t>
  </si>
  <si>
    <t xml:space="preserve">Integrated procedures focusing on mapping currently and future staff needs and competences and foreseeing future needs   </t>
  </si>
  <si>
    <t>Criteria / Evidence:</t>
  </si>
  <si>
    <t>There is no system to grow/prepare high potentials for any future jobs. They start to learn new jobs not earlier than when they are actually offered a new job.</t>
  </si>
  <si>
    <t>When specific organizational changes are planned in some parts of the organization, potential job holders in the new structure are provided with support to get ready for filling the requirements of new positions.</t>
  </si>
  <si>
    <t>Succession planning to every business-critical role is ensured through training and mentoring.</t>
  </si>
  <si>
    <t>Every member, who has been identified as potential leader of critical position holder, has individual development plan to ensure the development of new competencies and so, close the competency gaps with tomorrow's needs.</t>
  </si>
  <si>
    <t>Evidence: Standardized knowledge and skills gaps assessment procedures, Career path development, Training profiles.</t>
  </si>
  <si>
    <t>No analysis of the necessary knowledge and skills requirements takes place within the organization.</t>
  </si>
  <si>
    <t>Some analysis of the necessary knowledge and skills requirements takes place  in a non systematic way and regarding only random parts of the business processes.</t>
  </si>
  <si>
    <t>The organisation systematically analyzes the knowledge and skills requirements of the main business processeses and looks for in-house solutions so to bridge potential gaps.</t>
  </si>
  <si>
    <t xml:space="preserve">The organization systematically assesses knowledge and skills requirements in all key process areas and encompass relative data in an integrated model for HR development. </t>
  </si>
  <si>
    <t>Evidence: Individualized knowledge and skills  gaps analysis for existing staff. Training and coaching plans.</t>
  </si>
  <si>
    <t>There is no  knowledge and skills assessment  procedures within the organization.</t>
  </si>
  <si>
    <t>Some  knowledge and skills assessment takes place mostly linked with training needs.</t>
  </si>
  <si>
    <t>The organisation systematically assesses knowledge and skills levels of existing staff-members on an individual basis,mostly for training purposes .</t>
  </si>
  <si>
    <t xml:space="preserve"> The organisation systematically assesses knowledge and skills levels of existing staff-members on an individual basis, using the results as an input for training and coaching plans linked with internal job transfer and promotion perspectives.</t>
  </si>
  <si>
    <t>Evidence:  Institutionalized change management procedures : formal change readiness assessment and  resistance awareness, resistance management plan, compliance assessment, training and coaching plans</t>
  </si>
  <si>
    <t xml:space="preserve">There is no usage of Change management procedures . </t>
  </si>
  <si>
    <t xml:space="preserve">Change Management procedures are sporadically part of decision making process on Workforce and Succession Planning issues . </t>
  </si>
  <si>
    <t xml:space="preserve"> Workforce and Succession Planning use frequently input from the established Change management procedures . </t>
  </si>
  <si>
    <t>All decisions on Workforce and Succession Planning issues (strategic, tactical and operational) include documented assessment of change managemet questions while , in turn , they are used as tools supporting change and innovation.</t>
  </si>
  <si>
    <t>Evidence:  Institutionalized risk management procedures : formal risk identification and assessment processes and  awareness, risk mitigation planning, risk management training and coaching plans</t>
  </si>
  <si>
    <t xml:space="preserve">Change &amp; Risk management procedures are not considered important. </t>
  </si>
  <si>
    <t xml:space="preserve">Change &amp; Risk Management procedures are occasionally part of decision making process on Workforce and Succession Planning issues . </t>
  </si>
  <si>
    <t xml:space="preserve"> Workforce and Succession Planning use frequently input from the established Change&amp; Risk management procedures . </t>
  </si>
  <si>
    <t>Evidence: Standardized job competency  gaps assessment procedures, job competency maps, Training profiles.</t>
  </si>
  <si>
    <t xml:space="preserve">The organization systematicacally assesses knowledge and skills requirements in all key process areas and encompass relative data in an integrated model for HR development. </t>
  </si>
  <si>
    <t>Evidence: Individualized competency gaps analysis for existing staff. Individual training and coaching plans.</t>
  </si>
  <si>
    <t>There is no competency gaps analysis  procedures within the organization.</t>
  </si>
  <si>
    <t>Some  competency assessment takes randomly place .</t>
  </si>
  <si>
    <t>The organisation systematically assesses individual competency gaps  for all staff-members .</t>
  </si>
  <si>
    <t xml:space="preserve"> The organisation systematically assesses on an individual basis and for all staff-members competency gaps using such data as input for training and coaching plans linked with internal job transfer and promotion perspectives.</t>
  </si>
  <si>
    <t xml:space="preserve">PA2.1.3.1                      </t>
  </si>
  <si>
    <t>PA2.1.3</t>
  </si>
  <si>
    <t>PA2.1.4</t>
  </si>
  <si>
    <t>PA3.4.1.1</t>
  </si>
  <si>
    <t>PA3.4.1</t>
  </si>
  <si>
    <t>PA5.5.1.1</t>
  </si>
  <si>
    <t>PA5.5.1</t>
  </si>
  <si>
    <t xml:space="preserve">1.3.1                      </t>
  </si>
  <si>
    <t xml:space="preserve">1.3.2                      </t>
  </si>
  <si>
    <t xml:space="preserve">1.4.1                      </t>
  </si>
  <si>
    <t xml:space="preserve">2.2.1                     </t>
  </si>
  <si>
    <t xml:space="preserve">1.5.1                     </t>
  </si>
  <si>
    <t xml:space="preserve">1.6.1            </t>
  </si>
  <si>
    <t>1.6.2</t>
  </si>
  <si>
    <t xml:space="preserve">1.6.3                        </t>
  </si>
  <si>
    <t>PA</t>
  </si>
  <si>
    <t>ID</t>
  </si>
  <si>
    <t>level</t>
  </si>
  <si>
    <t>descr1</t>
  </si>
  <si>
    <t>descr + level</t>
  </si>
  <si>
    <t>criteria</t>
  </si>
  <si>
    <t>Criteria / Evidence:  HR data</t>
  </si>
  <si>
    <t xml:space="preserve">Available statistical data sets are collated from operational HR processes. Descriptive data is available for internal performance meaures including sick leave rates, performance ratings and the size of the workforce. A compliance based focus characterises this approach.
</t>
  </si>
  <si>
    <t xml:space="preserve">Descriptive data is available to provide a snapshot of the current workforce or to track a critical metric over time e.g. training feedback. People data dashboards are used which include key performance indicators of workforce data. There is a limited focus on diagnostic reporting for instance determining why something has happened e.g. a spike in employee turnover. 
</t>
  </si>
  <si>
    <t xml:space="preserve">Workforce Analytics provides insightful, relevant and actionable data to inform evidence based guidance in relation to particular issues e.g. poor customer satisfaction rates may be linked to the absence of formal training to staff members. Workforce Analytics integrates environmental factors as well as data from across the organisation i.e. not just HR reporting data. </t>
  </si>
  <si>
    <t xml:space="preserve">Workforce Analytics is aligned to the business strategy and therefore understands the optimum size and shape [skillsets] of the ideal future workforce. A predictive approach is focussed on producing insight generating questions that are used to inform value-add initiatives including recruitment strategies, succession plans and the diversity agenda. </t>
  </si>
  <si>
    <t>Criteria/Evidence: HR data, HR metrics</t>
  </si>
  <si>
    <t>Available statistical data sets are collated from operational HR processes on request or to fulfil mandatory HR requirements. Data is stored in non-integrated information sources and significant manual intervention is required to produce basic analytical outputs e.g. the number of promotions per annum. Dat is used to confirm decisions and does not optimise business outcomes.</t>
  </si>
  <si>
    <t xml:space="preserve">Data is available for the majority of HR activities from a range of information sources.  Descriptive analyses are completed and used to inform evidence based decisions within HR e.g. projected retirement numbers. HR data and KPIs are incorporated into a dashboard which is updated on a regular basis, management are able to measure the effectiveness of transactional HR functions through the dashboard.
</t>
  </si>
  <si>
    <t xml:space="preserve">A formalised approach to workforce analytics is in place with a specialist team completing regular analyses that incorporate HR data and non HR data. A range of tools are used to identify patterns and to predict future trends. Analytical outputs are valued by management in providing meaningul insights to inform people related decisions that support organisational performance.
</t>
  </si>
  <si>
    <t xml:space="preserve">Workforce analytics enable HR to demonstrate the impact that HR activities have on workforce performance. Enabled by technology, descriptive, visual and statistical methods are used to interpret people data and HR activities. Workforce analytics are aligned to the business strategy and can suggest initiatives that will achieve the desired outcomes. Analytics represents a critical factor in making decisions related to the workforce.
</t>
  </si>
  <si>
    <t>Criteria/Evidence: Integrated IT, meetings, business analysis based on HR Data</t>
  </si>
  <si>
    <t xml:space="preserve">Separate specific HR analyses are prepared on ad-hoc basis. Data collection occurs reactively on the basis of data requests and legislative requirements. There are no specific procedures and guidelines for the management or collection of data. There is no systematic approach to workforce analytics. </t>
  </si>
  <si>
    <t>Preparing HR analyses is an ongoing process. An agreed set of metrics and KPIs are made available on an analytics dashboard on a regular basis in accordance with agreed specific time intervals. Specific procedures and guidelines exist for the management and collection of data. Analyses can be reactive and occur on the basis of specific events and issues arising that require a data targetted approach.</t>
  </si>
  <si>
    <t xml:space="preserve">A formalised approach to workforce analytics is in place. A specialist  team comples regular analyses on a proactive basis. Analytical activities take place on a proactive basis that help to predict future trends and to provide insights relevant to workforce performance. These analyses are communicated to the business and HR stakeholders in regular and accessible reports.
</t>
  </si>
  <si>
    <t xml:space="preserve">A predictive approach to workforce analytics is in place that uses data, statistical algorithms and machine learning techniques in identifying and predicting future workforce outcomes. Established procedures and guidalines in relation to data science are in line with international standards. Analytics is used to support and inform all workforce related initiatives and decisions in a structured and disciplined manner.
</t>
  </si>
  <si>
    <t>The approach to Workforce Analytics is characterised by low levels of digitalisation. Basic tools for data collection and data analysis such as spreadsheets are used. Data is saved in different files or internal systems and local databases with limited capacity of integration.</t>
  </si>
  <si>
    <t xml:space="preserve">Workforce Analytics processes are increasingly digitalized. A number of segregated information sources are in use but there is a focus on the future integration of databases. A dashboard is produced on a regular basis which requires signficant manual intervention. Quantitative and qualitative data models are in place allowing for the identification and analysis of workforce issues. 
</t>
  </si>
  <si>
    <t>Workforce Analytics is a fully digitalised process. There is an integrated information source that integrates HR data as well as reporting data from non- HR sources. A wide range of analytical tools 
are used to interrogate large data sets and recognise patterns. A number of HR practitioners possess data science skills and are proficient with statistical software programmes.</t>
  </si>
  <si>
    <t xml:space="preserve">A digitalised Workforce Analytics process informs a predictive approach that uses data, statistical algorithms and machine learning techniques in identifying and predicting future workforce outcomes. A knowledge of business strategies, data science proficency and the use of data visulation techniques enable valuable insights that result in initatives that support the organisation's strategic priorities.
</t>
  </si>
  <si>
    <t xml:space="preserve">Criteria/Evidence: HR portal, intranet, internal blogs and infographics, internal discussion forums, internal and external social media, business communication tools </t>
  </si>
  <si>
    <t>Datasets provide descriptive data relating to HR activities e.g. absenteeism rates which is then placed in a tabular format or incorporated into a report. Basic data analysis is undertaken e.g. trend analysis and data is circulated through traditional channels e.g. email to a specific audience. No formal approach is implemented in relation to workforce analytics.</t>
  </si>
  <si>
    <t>Datasets from different information sources relating to HR activities are combined to create multi-dimensional analytics e.g. absenteeism rates and employment engagement survey results. Data is presented in a tabular format or within a  static workforce analytics dashboard and can be accessed on the intranet and HR portal. Analytics demonstrate the effectiveness of HR in delivering against its objectives.</t>
  </si>
  <si>
    <t xml:space="preserve">Workforce analytical data is managed by a specific team. This team possess specialist capability and technology completing analytics activities and communicating them to the business and HR stakeholders in regular and acessible reports. Data is available through multiple channels e.g. an interactive dashboard, internal blogs in a wide array of formats e.g. data visualisations, infographics. </t>
  </si>
  <si>
    <t>Real-time data relating to HR activities is integrated with business data. Workforce analytics enable HR to demonstrate the impact that HR activities have on workforce and organisational performance. An interactive dashboard is available to all staff members. Regular reports detail future workforce trends are published on the HR portal and are discussed at senior management meetings.</t>
  </si>
  <si>
    <t xml:space="preserve">Criteria/Evidence: Examples of change management actions include identifying target groups and creating a customised plan so that HR analytics can be developed and deployed for maximum effect i.e. absenteeism and attrition rates, productivity measures in a high pressure team. </t>
  </si>
  <si>
    <t>There is no formal documented change management strategy. There is no coordinated approach in relation to workforce analytics</t>
  </si>
  <si>
    <t xml:space="preserve">A structured change management process is applied to large scale capital or technology projects only and is focussed only on user adoption. Workforce analytics related to outputs from HR processes only and people centric data such as behaviours, workflows and reporting structures are not available for further analysis.
</t>
  </si>
  <si>
    <t xml:space="preserve">Change management is integrated within  covering change preparation, communications and training to increase a project success. structured process that is applied to all project and change interventions identifying specific areas where data and analysis are required which informs the HR analytics approach. As a result, HR analytics have a clear demonstratable value in facilitating better decision making and in solving business issue
</t>
  </si>
  <si>
    <t xml:space="preserve">All change management initiatives are informed by data-driven decisions. Intelligent change data is used to identify resistance hotspots. Readily available sophisticated analytics facilitates strong leadership alignment levels, employee readiness and high user adoption levels in relation to supporting transfomation changes.
</t>
  </si>
  <si>
    <t>Criteria/Evidence: HR Strategy including HR Data issues linked with Talent Management, identifying and acquiring talent, developing and deploying talent, talent strategy</t>
  </si>
  <si>
    <t xml:space="preserve">HR Analytics has no specific focus on talent management. </t>
  </si>
  <si>
    <t>Dedicated analyses regarding talent are available on request (e.g. about talent development, retention and career movements, etc).</t>
  </si>
  <si>
    <t>HR Analytics with talent focus is prepared on ongoing basis, helping to assess and follow existing talent processes in the organization.</t>
  </si>
  <si>
    <t>HR Analytics is designed to support attraction, development and retention of the talent.</t>
  </si>
  <si>
    <t>Criteria/Evidence: HR Strategy including HR Data aspects, key issues</t>
  </si>
  <si>
    <t>Workforce analytics is not influenced by the strategic objectives of the organisation. There is minimal alignment between decision making and workforce analytics. Data is provided only when requested or on the basis of fulfiling mandatory HR requirements. Descriptive data is only available.</t>
  </si>
  <si>
    <t>A standardised suite of data is available through a static workforce analytics dashboard. Information sources are increasingly integrated. A multi-dimensional analytical approach which can investigate relationships between different HR activities is implemented. Analytical data demonstrate the impact of some HR activities on workforce performance and is increasingly used in the decision making process</t>
  </si>
  <si>
    <t xml:space="preserve">Workforce analytics provides meaningful and timely data to inform evidence based guidance. HR staff completing analytics activities integrate the outputs with both the HR strategy and the business strategy. This approach allows HR management to design and implement activities and initiativies to solve a specific business issue in a strategic and planned matter.  
</t>
  </si>
  <si>
    <t xml:space="preserve">Analytical data, technology and expertise is available to measure and report on key workforce concepts, such as engagement, well-being and productivity. This enables a predictive approach whereby future workforce trends can be forecast which can inform the content of the HR strategy. This in turn align to the overall business strategy in planning for future scenarios that will support organisational performance. </t>
  </si>
  <si>
    <t>Evidence: documented career development process, awareness of employees</t>
  </si>
  <si>
    <t>Career development and internal career moves are in principle supported, but not conciously planned. Reactive approach, as there is no shared understanding about the career enhancement opportunities.</t>
  </si>
  <si>
    <t>There are some job- or profession-specific career latters defined, based on development of professional competences and/or seniority on post. In all other cases, planning career development is inconstant.</t>
  </si>
  <si>
    <t>Different career paths are described to support employees in finding most suitable career paths for their circumstances in the organization. In this planning process, employees are supported by their direct managers.</t>
  </si>
  <si>
    <t>Possible career paths within the organization are described openly and there is a clear process for developing competences in new areas. Each employee discusses his career development with direct manager (and/or uses support of career coaches), resulting with personalized development plan, providing each member of the organization a meaningful growing path in the organization.</t>
  </si>
  <si>
    <t xml:space="preserve">Evidence: principles of communicating career development in the organization, conducted communication events (articles, meetings, etc), career coaching </t>
  </si>
  <si>
    <t>Separate internal appointments are communicated as success stories in the organization.</t>
  </si>
  <si>
    <t>Real-life stories of employees having developed their careers significantly within the organization are used to attract new recruits and motivate existing employees.</t>
  </si>
  <si>
    <t>Career development opportunities are proactively communicated to provide both to the existing and potential members of the organization a vision of their career opportunities.</t>
  </si>
  <si>
    <t>Different communication channels are used to make career development opportunities transparent and easily approachable to every member of the organization. There is no one right way, that is communicated, rather principles that the organization follows and guidelines, how to proceed to move to the chosen direction.</t>
  </si>
  <si>
    <t>Evidence: Process of personal development dialogues, individualized development and career progress plans, feedback from employees and HR partners on the quality of the process</t>
  </si>
  <si>
    <t>Career Development is not recognized as strategic tool by leaders of the organization.</t>
  </si>
  <si>
    <t xml:space="preserve">Career Development is considered as supporting tool for internal succession for the vacant jobs, whenever these appear in the organization (most commonly within the same unit or profession). </t>
  </si>
  <si>
    <t xml:space="preserve">Career Development is separate focus area in the organization to ensure retention of employees. </t>
  </si>
  <si>
    <t xml:space="preserve">Career Development is an inseparable part of organizational culture and people management, ensuring engagement and growth of the members of the organization. Personalized development and career progress plan, which is compiled in cooperation with every employee and his/her manager, supports ongoing job-based learning and personal growth. </t>
  </si>
  <si>
    <t>Evidence: Individual development and career progress plans with follow-up</t>
  </si>
  <si>
    <t>Career progress is not well prepared process, but comes by chance.</t>
  </si>
  <si>
    <t>Career development is focused and forced whenever there is necessity appearing in the organization: individuals with the closest competence set to the vacant profile and highest will called to prepare themselves to apply for the coming vacancy. Input to the action can come from Succession Planning process.</t>
  </si>
  <si>
    <t>Organization takes to support  its individual members in  their expressed interests, expectations and readiness to develop their competences and take internal career steps both with short and long time perspective.</t>
  </si>
  <si>
    <t>The Career Development process supports the ongoing growth of the organization: every member of organization should be able to feel that they learn something new either from existing job or developing their career in other, more complex job either in the same or different area in the organization.</t>
  </si>
  <si>
    <t>Due to lack of focus and consistency in the process, risk of missing out employees' individual expectations, ambitions and abilities is high.</t>
  </si>
  <si>
    <t xml:space="preserve">Employees can demonstrate their hidden abilities when proactively applying for new jobs in the organization.  </t>
  </si>
  <si>
    <t>Different competences and interests of the members of the organization are mapped during the personal development interviews with their managers, so these could be taken into account, when planning their career progress in the organization.</t>
  </si>
  <si>
    <t>Career Development is an active two-way process, where information is shared to reach to best solution for both  - an individual and the organization (input from Workforce Planning process).</t>
  </si>
  <si>
    <t>Evidence: retention of talents</t>
  </si>
  <si>
    <t>Career Development is not a systematic process, therefore its impact to Talent Management is not considerable.</t>
  </si>
  <si>
    <t>Career Development is considered as important tool to ensure key positions of the organization to be filled with most suitable talents.</t>
  </si>
  <si>
    <t>Career Development foresees career paths for the talents, so they would see clear growth opportunities and positive challenges ahead for them to keep up ongoing commitment within the organization.</t>
  </si>
  <si>
    <t>Career Development and Talent Management are inseparable processes in the talent segment, considering both interests of talents and organization development (from Workforce Planning process).</t>
  </si>
  <si>
    <t xml:space="preserve">Criteria/Evidence: competency framework in place, incorported into CD procedures </t>
  </si>
  <si>
    <t xml:space="preserve">There are no job or position specific competencies defined in the Organization. </t>
  </si>
  <si>
    <t>Competency profiles are defined for key jobs and/or positions. Career Development considers gaps in competency sets, which need to be closed with planned development activities.</t>
  </si>
  <si>
    <t>Competency frameworks are guiding the leaders and employees in the regurarly taken personal development dialogues, supporting the organization to move towards expected direction.</t>
  </si>
  <si>
    <t>There is an integrated Competency based HRM in the Organization providing clear insights about learning, performance improvement and career progress opportunities.</t>
  </si>
  <si>
    <t>Criteria / Evidence: Reward benefits refer to employee compensation including basic pay, variable pay [bonus], pension, benefits in kind, worklife balance programmes, flexible working arrangements, overtime, transport allowance.</t>
  </si>
  <si>
    <t xml:space="preserve">Salary can be complemented with additional pay on a running basis for the payment of overtime, as decided by managers if required. Other remuneration benefits such as flexible working arrangements are agreed informally between a manager and an employee.  </t>
  </si>
  <si>
    <t>Salary is connected with the performance management process. Other employee rewards including flexible working arrangements are available to some staff members in certain conditions in certain business areas.</t>
  </si>
  <si>
    <t>A salary and bonus system with clear pre-agreed performance criteria with regular appraisial are in place for all staff members. Other benefits that aim to support organizational values include subsidised childcare, a worklife balance strategy and team events.</t>
  </si>
  <si>
    <t>The reward management system is designed in a flexible and personalised way that uses different elements of pay (salary, bonus system) and a wide range of benefits, which takes into account both the strategic interests of the organization and employee preferences.</t>
  </si>
  <si>
    <t>Criteria / Evidence: Standardisation of procedures with international formal standards, controls to alert for data inconsistencies, payroll execution timelines, availability of real time reporting data on reward procedures, self service platform, personalised reward package</t>
  </si>
  <si>
    <t>Payroll and pension procedures are compliance - driven. Low data quality standards are applied resulting in high levels of data inaccuracies. Long payroll execution timelines apply. Self service mechanisms are non existent i.e. employees are provided with hard copy payslips. No formal reward procedures are in place for other employee benefits.</t>
  </si>
  <si>
    <t>Payroll and pension procedures are standardised and efficient. Systematic data procedures apply and data is generally accurate. Basic self-service mechanisms are in place i.e. online pay statements, overtime claims and subsistence expenses claims. The organization is intending to enhance the available self -service options to employee and formal procedures in relation to other reward strategies are being considered.</t>
  </si>
  <si>
    <t>Payroll and pension procedures are aligned to international payroll standards. These processes are fully automated and real time reporting data is available for these benefits. Formal procedures are in place for flexible working arrangements and an active worklife balance strategy is present within the organisation. Employees are able to view all information relevant to reward benefits through a self- service platform.</t>
  </si>
  <si>
    <t xml:space="preserve">Payroll and pension procedures are integrated with other business systems enabling alignment between HR and business areas. Only non- systematic errors occur and real-time availability of data and reports are available. As well as a Rewards self service platform, an advisory appointment service is available with a member of the Rewards team in HR to ensure that employees can choose a personalised reward package that suits their preferences. </t>
  </si>
  <si>
    <t>Criteria / Evidence: Payments in advance, benefits above the tranditional ones (telemedicine options, formal mentoring programmes, emotional and behavioral health care, family-friendly and well-being benefits, financial wellness platform)</t>
  </si>
  <si>
    <t>An inflexible payroll schedule applies; transactional employee benefits such as health insurance and retirement plans are in place. The organization only collects data on the number of posts, entries and exits of employees</t>
  </si>
  <si>
    <t xml:space="preserve">A reactive reward management system operates that tries to align the benefits and payments with the strategic objectives. Some financial benefits exist such as payments in advance and non financial benefits including flexible working arrangements are available to some staff members in certain conditions. 
</t>
  </si>
  <si>
    <t>A proactive reward management system operates that provides flexible remuneration benefits to employees. Non financial benefits such as formal mentoring programmes, work-life balance initiatives, family friendly policies are available to employees who can customise their preferred arrangement.</t>
  </si>
  <si>
    <t>A predictive reward management system applies; all reward benefits are fully personalised to the individual employee. An advisory service provides guidance to staff members in relation to their remuneration options. Full flexibility applies for all options.</t>
  </si>
  <si>
    <t>Criteria / Evidence: Spreadsheets, data collection, analytical tools, self service system etc.</t>
  </si>
  <si>
    <t>Low levels of the digitalization apply with minimal automation of the processes. Basic tools for data collection and data analysis such as spreadsheets are used. Most data is saved in different files or local databases and a compliance based approach applies.</t>
  </si>
  <si>
    <t xml:space="preserve">Remuneration processes are increasingly digitalized and semi-automated. Some analytic tools are used in core areas and systems. A consistent database exists and a shift is taking place from speadsheets to software.
</t>
  </si>
  <si>
    <t>Remuneration processes are fully digitalized and fully automated. A consistent and functional database operates. Advanced analytic tools and cloud-based technologies are used.</t>
  </si>
  <si>
    <t>A predictive remuneration process is in operation. Self service options are in place for all employees. Advanced data analysis is in place as all systems are aligned and connected.</t>
  </si>
  <si>
    <t xml:space="preserve">Criteria / Evidence: Intranet, newsletter, self service portal, employee forums, recognition initiatives etc. </t>
  </si>
  <si>
    <t xml:space="preserve">Communication protocols relating to reward benefits are compliance driven and relate to events such as payroll deadlines and any legislative changes to the salary and pension schemes. Information in relation to these events is frequently circulated subsequent to the event. No formal procedures are in place in relation to other reward benefits so no communication protocols are in place. </t>
  </si>
  <si>
    <t xml:space="preserve">A formal communications strategy is in place to complement the basic self service portal in place i.e. online pay statements and overtime claims. As well as accurate user guides, updates in relation to payroll and pension changes are circulated to employees in a timely manner. Information relating to other reward benefits i.e. training programmes are circulated on an informal basis generally by managers to employees. Information in relation to some of these benefits may also available from HR on request. </t>
  </si>
  <si>
    <t>A formal communication strategy applies to all available reward benefits. Information is shared in a proactive manner through digitial communication tools i.e. the self service portal, intranet, employee fora. Data visualisations are circulated on a regular basis to ensure that employees understand the reward benefits infrastructure.</t>
  </si>
  <si>
    <t>The reward benefits infrastructure is aligned and integrated with the outputs of business systems enabling alignment of outputs and benefits. This means that information in relation to reward benefits is available in real time to employees through the use of dashboards and the self service rewards platform. Managers can choose to reward positive outputs and behaviours by individual employees with instant recognition incentives i.e. a small monetary reward or nomination for a talent management programme.</t>
  </si>
  <si>
    <t>Criteria / Evidence: Examples of a robust risk management function could include a risk committee, a risk register and adherence to regulatory requirements, an internal audit function, balanced scorecard.</t>
  </si>
  <si>
    <t xml:space="preserve">Risk management procedures relating to reward benefits are compliance driven and focus on fulfiling legilsative requirements. Necessary activities might include the collation of a risk register document on an annual basis with a one trigger relating to an assurance of pension enrollment for all eligible staff members etc. 
</t>
  </si>
  <si>
    <t xml:space="preserve">A reactive risk management approach is in place. Reward benefits are aligned to a single performance metric which results in a skewed overall approach. Data is available in relation to all aspects of the payroll and pension procedures with key metrics included in the annual risk register. Other reward schemes are available to some staff members in certain conditions in certain business areas so no formal risk management approach applies to these schemes.
</t>
  </si>
  <si>
    <t>A formal risk management approach applies to all available reward benefits. Rewards benefits are aligned to a set of performance metrics that are in turn linked to the strategic objectives of the organisation. Benefits are regularly evaluated to ensure that there is no overreliance on short-term incentives that encourages imprudent behaviour. Control processes such as separation of duties are in place across the majority of business functions.</t>
  </si>
  <si>
    <t>The implications of reward benefits are evaluated on a regular basis by a formal risk management committee who also consider risks involving financial, security, data protection and workforce management issues  i.e. a bring your own device policy. Strong governance structures are in place to ensure that HR effectively identifies and mitigates rewards and associated risks i.e. The Three Lines of Defense framework.</t>
  </si>
  <si>
    <t>The rewards management system is not influenced by the strategic objectives of the organisation. Payroll and pension procedures are the only formal reward schemes available to all staff members and they are not aligned to the HR strategy.</t>
  </si>
  <si>
    <t xml:space="preserve">Salary is connected with the performance management process which is a key conponent of the HR strategy. Other employee rewards e.g. flexible working arrangements, subsidised food are informal arrangements and do not support in the HR strategy. </t>
  </si>
  <si>
    <t>A proactive reward management system is in place that provides flexible remuneration benefits to employees. Non financial benefits such as formal mentoring programmes, work-life balance initiatives, family friendly policies are available and represent a central component of the HR strategy which aims to support the achievement of strategic organisational objectives.</t>
  </si>
  <si>
    <t>The reward benefits infrastructure is aligned and integrated with the outputs of business systems enabling alignment of outputs and benefits. This evidence based benefits approach supports a rewards benefit system that is seen as a critical, value- add HR activity by senior managers in terms of supporting employee retention and engagement. Reward is an integral area that enables an effective HR strategy.</t>
  </si>
  <si>
    <t xml:space="preserve">Criteria/Evidence: competency management practices in reward procedures </t>
  </si>
  <si>
    <t xml:space="preserve">There are no competencies defined for key jobs in the Organization. </t>
  </si>
  <si>
    <t xml:space="preserve">There are competencies defined for key jobs and competency profiles in use. </t>
  </si>
  <si>
    <t xml:space="preserve">There is a Competency Framework used in Rm processes. </t>
  </si>
  <si>
    <t xml:space="preserve">There is an integrated Competency based HRM in the Organization. </t>
  </si>
  <si>
    <t>To what extent are the reward management practices digitalised?</t>
  </si>
  <si>
    <t>Criteria / Evidence: training needs, training objectives, training programs</t>
  </si>
  <si>
    <t>The impact is minimal. Training programs are not aligned with the real needs of the organization and do not provide support to optimize business outcomes</t>
  </si>
  <si>
    <t>Training management contributes to better performance in some areas of work</t>
  </si>
  <si>
    <t>The organization’s training objectives are integrated in the business strategy of the organization.</t>
  </si>
  <si>
    <t>Training programs lead to successful outcomes. Organization is able to face challenges in different areas of its activities</t>
  </si>
  <si>
    <t xml:space="preserve">Low levels of the digitalization of the training processes. </t>
  </si>
  <si>
    <t xml:space="preserve">Training processes are semi-automated and increasingly digitalized. Some advanced e-learning tools / systems are used in some work areas. </t>
  </si>
  <si>
    <t xml:space="preserve">Training processes are fully digitalized and automated. A consistent, functional and fully integrated learning management system database operates. </t>
  </si>
  <si>
    <t>Learning management system is integrated with business systems.</t>
  </si>
  <si>
    <t>Criteria/Evidence: communication policy/strategy, communication channels, communication policy</t>
  </si>
  <si>
    <t xml:space="preserve">Training plans and programs are presented only to high level managers.HR department is the main delivery mechanism of the results of training plans and programs. </t>
  </si>
  <si>
    <t>Training plans and programs are presented to the management and other stakeholders.</t>
  </si>
  <si>
    <t>Self service, customized to the needs of the interested parties is increasingly used. Multiple communication channels (such as internal discussion forums, internal blogs, etc) are used. Senior managers and line managers' feedback is embedded.</t>
  </si>
  <si>
    <t>Automated - dashboards, self service and shared services that make training management system results widely accessible throughout organization. Advanced communication channels are used. Feedback from all the interested parties is embedded.</t>
  </si>
  <si>
    <t>Criteria / Evidence: HR Strategy, key performance areas, decision making, training management metrics</t>
  </si>
  <si>
    <t>Training management is not part of HR strategy.The training process has no impact on the leadership quality and decision-making process.</t>
  </si>
  <si>
    <t>Training management is included in some performance areas developed in the HR strategy.
The training process has little impact on the decision-making process and leadership behaviours.</t>
  </si>
  <si>
    <t>Training management is a separate performance area of the HR strategy.
The training process has a growing impact on the quality of the decisions taken and leadership behaviours.</t>
  </si>
  <si>
    <t>Training management is decisive for all  performance areas of HR strategy, but also a distinct part of it.
The training process significantly contributes to improving the leadership behaviours and decision-making process, which is also reflected in the organization results</t>
  </si>
  <si>
    <t>Criteria/Evidence: change culture, change abilities of the managers, risk management procedures, training management risks</t>
  </si>
  <si>
    <t>During planning process of organizational change and risk's management, the training management system is considered.</t>
  </si>
  <si>
    <t>Training management system supports much of the organization's change goals.
Establishment of an advanced risk management system to identify, analyse, evaluate and  address training process risks</t>
  </si>
  <si>
    <t>Training management system is integrated in change management objectives/goals.
Proactive integration of training management system with the whole Risk Management System of the organization.</t>
  </si>
  <si>
    <t>Criteria/Evidence: processes, relative documents and files, analytic tools, automation, cloud-technologies, HR Strategy including training management performance area linked to talent management, identifying and acquiring talent, developing and deploying talent, talent strategy</t>
  </si>
  <si>
    <t>Training process has no specific focus on talent management. The training programmes are the same for all employees.</t>
  </si>
  <si>
    <t>The organization has dedicated training programmes for  talented staff. Training programs focused on talent management are available on request.</t>
  </si>
  <si>
    <t>Training management system is focused on talent management, helping to assess and  improve existing talent pools in the organization. There is a robust training plan for talented staff which is based on their  needs and competencies in order to place them in the right key positions.</t>
  </si>
  <si>
    <t>Training process is designed to attract, develop and retain the talent. Training programmes assign talent to optimize organizational results, to efficiently fulfil the strategic objectives of the organisation.</t>
  </si>
  <si>
    <t xml:space="preserve">Criteria/Evidence: competency management practices in TM procedures </t>
  </si>
  <si>
    <t>There are no competencies defined for key jobs in the Organization in order to be developed through training programmes.</t>
  </si>
  <si>
    <t xml:space="preserve">There are competencies defined for key jobs and competency profiles in use, but they are rarely included in the training programmes. </t>
  </si>
  <si>
    <t xml:space="preserve">There is a Competency Framework used in TM processes. </t>
  </si>
  <si>
    <t>There is an integrated Competency based HRM in the Organization, including Training Programmes.</t>
  </si>
  <si>
    <t xml:space="preserve">Criteria / Evidence: PM procedures, documents, practices, processes, relative documents and files, analytic tools, automations. </t>
  </si>
  <si>
    <t xml:space="preserve">Performance evaluation procedures are developed, written guidelines available, but performance appraisal is only a formal process, implemented only to apply the legal and procedural framework.
</t>
  </si>
  <si>
    <t xml:space="preserve">There is no relationship between performance evaluation procedures and the fulfilment of the priority objectives for the organization. Performance appraisal occurs in regular and specific time intervals. 
Performance appraisal is implemented  by all departments, but only in order to apply the procedural and legal framework, and not for people related strategic decisions.
</t>
  </si>
  <si>
    <t xml:space="preserve">The performance appraisal procedures are aimed at fulfilling priority objectives established in the organization and other planning instruments of the organization  
Implemented with all the other HR processes in the organization as best practice.
</t>
  </si>
  <si>
    <t>The performance appraisal procedures are implemented in a systematic way (phases, roles, inputs, outputs, feedback, reports, KPIs) and it is based on a well structured system. 
There is a holistic approach to addressing performance gaps. These gaps are systematically and continuously reviewed.</t>
  </si>
  <si>
    <t>Criteria / Evidence: impact analysis, efficiency, organizational goals, processes, relative documents and files, analytic tools, automation, cloud-technologies</t>
  </si>
  <si>
    <t>Performance Management systems have limited or no capability of integration with the other systems of the organization.The impact of the  performance appraisal is minimum, it is used only to apply legal and procedural provisions and not to provide support to optimize business outcome.</t>
  </si>
  <si>
    <t xml:space="preserve">Performance Management offers key insights, matched with targeted development actions that are tailored to an organization and the changes underway.
Some outputs of the PM System are used in other HRM Functions (especially in Training, Remuneration and Workforce Planning procedures),  </t>
  </si>
  <si>
    <t>Performance Management provides opportunities to be more ”proactive” by using data to predict outcomes, to simulate the potential effect of a decision and to choose the right behaviour that provides a higher chance of success.
Performance Management  process is fully digitalized and automated. A consistent, functional and fully integrated database operates.</t>
  </si>
  <si>
    <t xml:space="preserve"> Predictive Performance Management  leads to successful outcomes. Organization is able to face challenges in different areas of its activities.
Full two-way integration with key administrative systems and  to employee's self services and to managers self -services modules in real time. Data mining implications are used.</t>
  </si>
  <si>
    <t>Criteria/Evidence: processes, relative documents and files, analytic tools, automations</t>
  </si>
  <si>
    <t>Low levels of the digitalization of the Performance Management process. Basic tools for data collection and data analysis such as spreadsheets are used. Most data are saved in different files or internal systems and local databases with limited capacity of integration.</t>
  </si>
  <si>
    <t>Performance Management process is semi-automated and increasingly digitalized. Some advanced analytic tools are used in core HR areas and systems. A consistent data base is building. Increasing integration.</t>
  </si>
  <si>
    <t xml:space="preserve"> Performance Management  process is fully digitalized and automated. A consistent, functional and fully integrated database operates. Advanced analytic tools and cloud-based technologies are used.</t>
  </si>
  <si>
    <t xml:space="preserve">An integrated, holistic and predictive electronic system for Performance Management operates functionally. </t>
  </si>
  <si>
    <t xml:space="preserve">Performance Management data is provided by request to the management as an input for decision making
Legal framework provides the information. Organization performs (often by HR) several Performance Appraisal and provides these by request to the employees.
</t>
  </si>
  <si>
    <t>Different Performance Management analyses are available in one database, with an access to the main stakeholders in the organization.
There are some basic procedures concerning the usage of the Performance Appraisal data which are  available to all employees.  Managers occasionally communicate information about Performance Management, especially when some changes occur.
Different Performance Appraisal analyses are available in one database, with access available to the main stakeholders in the organization.</t>
  </si>
  <si>
    <t>Different Performance Appraisal data types have developed communication channels that support managers/decision makers in a timely manner
There is an advanced  communication system
Full transparency concerning the way the employees use the Performance Appraisal data. Performance Appraisal data are used in multiple channels. Development of Performance Appraisal communication metrics.  Existence of HR portal. Line managers give feedback  to HR  teams in order to develop  Performance Appraisal metrics and analytics that serve the organization goals. Top Management systematically communicate the importance of performance management of the organization.</t>
  </si>
  <si>
    <t xml:space="preserve">A communication program is in place in order to ensure the most suitable channels for distributing Performance Appraisal data to stakeholders (e.g.: HR Channel)
here is a leading communication system
There is a culture of trust/ all the results  are shared with all the employees, there are mechanisms such as automated dashboards, self - service and shared services for reporting the Performance Appraisal system needs that make Performance Appraisal's metrics more accessible to users. Building of internal and external expert networks. 
</t>
  </si>
  <si>
    <t xml:space="preserve">Criteria/Evidence: HR Strategy including HR Data aspects, key issues, processes, relative documents and files, practices in decision making </t>
  </si>
  <si>
    <t>Performance Management is not part of HR strategy. The usage of Performance Management in identifying  and satisfying  current and future needs of the organization is rare. Decision making is not based on Performance Management. Cooperation between line managers and Performance Management team happens on the basis of report requests and not on the accomplishment of the organizational goals.
Considering performance appraisal results is up to each leader/ manager to decide</t>
  </si>
  <si>
    <t>Performance Management plays a sporadic role in decision making. Basic alignment between Performance Management and organizational goals</t>
  </si>
  <si>
    <t>Decision making is based on Performance Management data. Performance Management is not a "product" used only by HR Department but a useful tool for all the departments in their efforts to  accomplish their goals.
Performance Management is discussed regularly to provide leaders feedback and provide opportunity to adjust the leadership decisions</t>
  </si>
  <si>
    <t>Performance Management is part of the HR Strategy, which supports future development.
The Performance Management  is one must-have tool to identify, monitor and promote the most productive and engaged employees.
Performance Management is a priority for the leadership by making sure that the appropriate strategy is in place to ensure that the organization has the required staff capabilities in order to effectively achieve its goals.</t>
  </si>
  <si>
    <t>Criteria/Evidence: change culture, change abilities of the managers,  risk management procedures, HR data risks</t>
  </si>
  <si>
    <t xml:space="preserve"> Business decisions are independently taken of the performance appraisal aspects. </t>
  </si>
  <si>
    <t xml:space="preserve">During business decision process, the performance appraisal's aspects are considered.
</t>
  </si>
  <si>
    <t xml:space="preserve">Performance management aspects sustain leaders to make better business decisions and to meet long term goals.
</t>
  </si>
  <si>
    <t>Business decisions always take into consideration the performance management changes required.</t>
  </si>
  <si>
    <t>Criteria/Evidence:  risk management procedures, HR data risks</t>
  </si>
  <si>
    <t xml:space="preserve">There is no usage of Risk Management procedures (if any). </t>
  </si>
  <si>
    <t xml:space="preserve">Risk Management procedures on Performance Management issues are sporadically part of decision making process. Mainly at individual basis. </t>
  </si>
  <si>
    <t xml:space="preserve">Decisions on Performance Management are based on Risk management information. </t>
  </si>
  <si>
    <t>All decisions on Performance Management issues (strategical, tactical and operational) are based on documented assessments of risks and opportunities.</t>
  </si>
  <si>
    <t>Criteria/Evidence: HR Strategy including Performance management issues linked with Talent Management, identifying and acquiring talent, developing and deploying talent, talent strategy</t>
  </si>
  <si>
    <t>Performance system is formal and contributes to a lesser extent to identifying talent. Performance management system is not developed to recognize talent in the organization.</t>
  </si>
  <si>
    <t>The performance system is based on standardized competency frameworks that allow the identification of potential talents.
Talent can demonstrate ability to provide high level performance through fulfilling  and exceeding agreed objectives. No calibration between the assessments for different employees though.</t>
  </si>
  <si>
    <t>The implemented performance system allows the alignment of talented employees objectives with those of the organization.
High marks in the performance assessment are calibrated in the organization, making it possible to identify talent in the same way across the organization.</t>
  </si>
  <si>
    <t>The implemented performance system significantly increases the organization's capacity to transform into a solid talent factory.
Talent is recognized as a role model, presenting on ongoing basis high level results and promoting commitment and aspired culture in the organization.</t>
  </si>
  <si>
    <t xml:space="preserve">Criteria/Evidence:  feedback's importance into PM procedures. </t>
  </si>
  <si>
    <t xml:space="preserve">There is no systematic process for using feedback at PM procedures.
Feedback is not a clear component of PM practices. </t>
  </si>
  <si>
    <t xml:space="preserve">There is a reactive process for using feedback (usually by frontline managers).
Feedback is taken into account partially and sporadically in PM practices.  </t>
  </si>
  <si>
    <t>Feedback is used systematically in most PM procedures from all stakeholders. 
Feedback is promoted in all PM procedures. 360 degree reviews are encouraged.</t>
  </si>
  <si>
    <t>Feedback is an integrated part of PM System in a holistic way (written procedures, documents, IT systems).
PM practices are based upon and are redesigned through feedback provision.</t>
  </si>
  <si>
    <t xml:space="preserve">Criteria/Evidence: competency management practices in PM procedures </t>
  </si>
  <si>
    <t xml:space="preserve">There are competencies defined for key jobs and competency profiles in use in  performance management implementation . </t>
  </si>
  <si>
    <t xml:space="preserve">There is a Competency Framework used in PM processes. </t>
  </si>
  <si>
    <t xml:space="preserve">There is an integrated Competency based HRM in the Organization, used il all HR processes. </t>
  </si>
  <si>
    <t>What is the impact of Performance Management on the effectiveness of the organization?</t>
  </si>
  <si>
    <t>Integration of Performance Management  with Strategic Management</t>
  </si>
  <si>
    <t>Performance Areas</t>
  </si>
  <si>
    <t>Feedback</t>
  </si>
  <si>
    <t>value IND</t>
  </si>
  <si>
    <t>conta indicatori</t>
  </si>
  <si>
    <t>Overall PA score</t>
  </si>
  <si>
    <t>media</t>
  </si>
  <si>
    <t>check errore</t>
  </si>
  <si>
    <t>Overall Indicator Score</t>
  </si>
  <si>
    <t>Low levels (Basic tools for data collection and data analysis such as spreadsheets are used. The majority of data is saved in different files or internal systems and local databases with limited capacity of integration).</t>
  </si>
  <si>
    <t>Semi-automated and increasingly digitalized (Some advanced analytic tools are used in core HR areas and systems. A consistent data base is building. Increasing integration).</t>
  </si>
  <si>
    <t>Fully digitalized and automated (A consistent, functional and fully integrated database operates. Advanced analytic tools and cloud-based technologies are used).</t>
  </si>
  <si>
    <t>Change and risk management objectives are not supported by the training management system.</t>
  </si>
  <si>
    <t>Max weight</t>
  </si>
  <si>
    <t>Min weight</t>
  </si>
  <si>
    <t>Indicator's weight on Performance Area (%)</t>
  </si>
  <si>
    <t>Indicator</t>
  </si>
  <si>
    <t>Dimension</t>
  </si>
  <si>
    <t>Dimension's weight on Indicator (%)</t>
  </si>
  <si>
    <t>Question's ID</t>
  </si>
  <si>
    <t>Dimension's ID</t>
  </si>
  <si>
    <t>Indicator's ID</t>
  </si>
  <si>
    <t>Performance Area's ID</t>
  </si>
  <si>
    <t>Question's weight on Dimension (%)</t>
  </si>
  <si>
    <t>Answer</t>
  </si>
  <si>
    <t>Indicators</t>
  </si>
  <si>
    <t xml:space="preserve">Setup check: </t>
  </si>
  <si>
    <r>
      <t xml:space="preserve">If one or more answers related to same same Indicator are missing it is not possible to calculate the overall score and the Summary table shows "Data not available" (A). For this reason it will be impossible to calculate the Performance Area's overall score so a "Data not available" warning is shown (B). 
When an Indicator is not considered for some Performance Area a blank cell is shown (D).
The Indicator's Overall score is calculated as an average of scores related to the same indicator across the Performance Areas but the system calculates it </t>
    </r>
    <r>
      <rPr>
        <u/>
        <sz val="11"/>
        <color theme="1"/>
        <rFont val="Calibri"/>
        <family val="2"/>
        <scheme val="minor"/>
      </rPr>
      <t>only</t>
    </r>
    <r>
      <rPr>
        <sz val="11"/>
        <color theme="1"/>
        <rFont val="Calibri"/>
        <family val="2"/>
        <scheme val="minor"/>
      </rPr>
      <t xml:space="preserve"> if the Indicator is considered in 5 performance areas at least.
</t>
    </r>
  </si>
  <si>
    <t>default weight
(min-max)</t>
  </si>
  <si>
    <t>Effective weight</t>
  </si>
  <si>
    <t>E</t>
  </si>
  <si>
    <t>Not applicable</t>
  </si>
  <si>
    <t>Alert on weights</t>
  </si>
  <si>
    <t>Alert automatic recalculation</t>
  </si>
  <si>
    <t>FATAL ERROR
 on weight's range</t>
  </si>
  <si>
    <t>Recalculated weight</t>
  </si>
  <si>
    <t>WARNING</t>
  </si>
  <si>
    <t xml:space="preserve">Implementation of Recruitment </t>
  </si>
  <si>
    <t>What is the approach to recruitment within your organization ?</t>
  </si>
  <si>
    <t xml:space="preserve">No standard procedures apply to the stages of the recruitment cycle. Vacant positions are advertised on an informal basis with limited communication channels used e.g. word of mouth, newspapers. Information booklets are not available to provide candidates with a description of the tasks attached to a role. An informal selection process operates e.g. no candidate screening process, unstructured and semi-structured job interviews are used to select successful candidates. </t>
  </si>
  <si>
    <t>Β</t>
  </si>
  <si>
    <t>The majority of recruitment work procedures are standardised. Vacant positions are advertised through a number of commnication channels e.g. career fairs, email newsletters which aim to attract a wide selection of candidates. Digital solutions are in place for  repitive tasks e.g. evaluating application forms against essential criteria and scheduling online assessment tests. Some processes remain unstandardised e.g. a semi- structured approach is used for interviews, interview feedback is unavailable.</t>
  </si>
  <si>
    <t xml:space="preserve">A structured approach applies to all recruitment procedures. A targeted communications approach is used to idenitfy appropriate candidates to fill a vacant position, this approach includes building strong relationships with educational institutions and professional bodies. A competency framework that specifies desirable behaviours is used in the selelction process. An applicant tracking system ensures an accessible process which can be adjusted to suit the specific requirements of the vacant position.
</t>
  </si>
  <si>
    <t>A flexible approach operates to the requirements of the vacant post e.g simultated exercise, assessment centre. Digital solutions are in place to ensure that the the candidate process is automated e.g. pre-interview screening is completed by algorithmic software. Representatives from functional domains are consulted in relation to information booklets, candidate profiles etc. to ensure that the right candidates with the right skills are being recruited that align to the organizational strategic priorites.</t>
  </si>
  <si>
    <t>This Question is not relevant to my administration.</t>
  </si>
  <si>
    <t>Level of digitalization of Recruitment</t>
  </si>
  <si>
    <t>To what extent is the recruitment process digitalized?</t>
  </si>
  <si>
    <t>The recruitment process is characterised by low levels of digitalization. All stages [posting an ad for a vacant post, the selection process and the offer stage] are reliant on manual work processes and repetitive tasks e.g. email and spreadsheets. A structured, integrated database is not used to store information about applicants.</t>
  </si>
  <si>
    <t xml:space="preserve">The recruitment process is increasingly digitalized. A number of segregated information sources are in use but there is a focus on the future integration of databases. Some repetitive tasks have been automated due to use of software e.g. algorithmic software screens out application forms if essential eligibility criteria are not met by candidates.
</t>
  </si>
  <si>
    <t xml:space="preserve">Recruitment processes are fully digitalized and automated. An applicant tracking system or customer relationship management system is in place that provides end-to-end recruiting automation. Social media channels are used to promote the organization and to establish a wider pool of candidates for appropriate roles. 
</t>
  </si>
  <si>
    <t xml:space="preserve">A proactive recruitment process is in place providing a flexible candidate experience. The recruitment process is agile and can be tailored to the specific requirements of the post with no adminstrative burden e.g. technical interview, simulated work exercise, assessment centre. Automated solutions ensure that information can be accessed in real time on sanctioned devices.
</t>
  </si>
  <si>
    <t>Communication of Recruitment</t>
  </si>
  <si>
    <t>To what extent does the organisation implement a recruitment marketing strategy</t>
  </si>
  <si>
    <t>A recruitment marketing plan is not implemented by the organization. Communications are sporadic and considered on an ad -hoc basis as required  e.g. legislative changes, agreement with trade union/ work council or for the purposes of advertising role vacancies. There is no consideration given to targetted communication messages to specific groups. Vacancies are advertised through conventional channels e.g. newspapers, administration website.</t>
  </si>
  <si>
    <t>A structured recruitment marketing strategy operates which aims to attract a wide selection of candidates. Conscious efforts are made to improve the available information about career opportunities e.g. job specifications, career events. There is a formalised approach to employer branding in some business areas directed towards specific functional domains e.g. internships, apprenticeships. The importance of social media as a recruiting tool is increasingly recognised.</t>
  </si>
  <si>
    <t>A structured recruitment marketing strategy operates which aims target specialist skills which align to the business needs e.g. transfer pricing. Multiple communication channels are used  e.g. social media, professional bodies, internal and external networks. A dedicated employer branding team is in place to ensure that the organization is differentiated in a positive manner in the labour market. An applicant tracking system means that the recruitment process is automated and accessible on an array of devices for candidates.</t>
  </si>
  <si>
    <t>Innovative measures associated with the recruitment marketing strategy include candidate referral incentives and university partnership schemes to build specialist talent pipelines. Information in relation to job profiles and the recruitment process e.g. assessment centres, technical interviews are available to candidates through a dedicated portal. Functional domain representatives assist in designing relevant targeted communications for specific groups ensuring that recruitment procedures are aligned to the strategic objectives and goals.</t>
  </si>
  <si>
    <t>Strategic importance of Recruitment in the organization</t>
  </si>
  <si>
    <t xml:space="preserve">Low level of alignment between recruitment procedures and Organization's current and future needs. Recruitment is not recognized as a strategic tool by the organization. No or limited recruitment plans are developed. Only ad hoc recruitment decisions. No budget provisions for recruitment costs. </t>
  </si>
  <si>
    <t xml:space="preserve"> Progressive level of alignment between recruitment procedures and Organizations current and future needs. Recruitment needs and skills gaps are defined  periodically in order to support Recruitment plan which informs HR strategy. Standardized Recruitment processes and documents are in place. </t>
  </si>
  <si>
    <t xml:space="preserve">Recruitment is integrated into HR strategy and is aligned to the organization’s strategic objectives. HR Strategy aims to improve overall Organization's performance by recruiting talents. Structured recruitment procedures and methodologies, assessment quality of procedures and results, feedback on recruitment efficiency. </t>
  </si>
  <si>
    <t xml:space="preserve">Recruitment plans are fully integrated into HR strategy and their interconnection is systematically reviewed and improved. Recruitment is optimized supporting the organization’s goals. Organization become an employer of choice for talents and sustain a long term development. Strategic recruitment plans that interact with defined career paths from entry to senior level, advanced analytics to identify internal and external trends in skills. </t>
  </si>
  <si>
    <t>The extent to which Recruitment supports talent management</t>
  </si>
  <si>
    <t>To what extent do the Recruitment procedures ensure ability to attract and select the talents?</t>
  </si>
  <si>
    <t>Talent management procedures are not/or limited  applied in recruitment processes. Job specifications/selection criteria are strictly indicated by law or internal instructions, processes are reactionary.</t>
  </si>
  <si>
    <t>Talent management procedures are applied progressively in recruitment for specific positions. Standardized procedures and methodologies for indentifying, filtering and selecting the best-fit talented candidates are applied for key positions. Βenchmarking analysis may also be used.</t>
  </si>
  <si>
    <t>Talent management procedures are applied proactively for all positions in recruitment . There is a sound strategy for talent attracting &amp; acquisition and recruitment decisions are data-based and aligned with business goals. Advanced  tools for sorting and selection, trend analysis and KPIs are extensively used.</t>
  </si>
  <si>
    <t xml:space="preserve">Talent management procedures operate predictively. Leading analytic tools, predictive marketing scheme for attracting talents with a relationship building orientation, self-improving procedures that are fully integrated  in all types and phases of recruitment processes are applied. </t>
  </si>
  <si>
    <t>How responsive is the recruitment plan in relation to internal and external events e.g changes to the workforce plan, organisational strategy and labour market trends?</t>
  </si>
  <si>
    <t xml:space="preserve">Recruitment plans are reactive and are revised when significant events have already been recorded  e.g. a shortage in the IT skillset due to a competitive labour market. A medium term planning exercise regarding the number and types of candidates that will need to be recruited does not take place. The operating process  is inflexible to the requirements of the organisation.
</t>
  </si>
  <si>
    <t>A structured approach to planned recruitment is in place and conscious efforts are made to ensure that recruitment plans are reviewed on a periodic basis in the event of internal and external changes e.g. increased automation of work. The importance of a collaborative approach between workforce planning, recruitment, training and business area representatives is increasingly recognised.</t>
  </si>
  <si>
    <t>A structured approach to planned recruitment is in place and a cross functional group meet regularly to discuss the potential impact of any internal or/ and external events on the plan. Real-time workforce planning data, labour market information and other analyses enable the design and implementation of solutions that address long term challenges e.g. including candidate diversity as a specific recruitment target.</t>
  </si>
  <si>
    <t>A proactive approach to planned recruitment operates with the resourcing needs for all career streams met in a timely manner. Recruitment plans are revised and updated on a regular basis by senior management as well as a specific cross functional team to ensure that they are aligned to the strategic needs of the organisation.</t>
  </si>
  <si>
    <t>4.1.2.</t>
  </si>
  <si>
    <t>How responsive are contractual models, resourcing and recruitment processes to evolving business needs?/How flexible is the Organisation on defining employment status responding to evolving business needs?</t>
  </si>
  <si>
    <t>The organization doesn't have the possibility to change contractual models  - given by the law or by external constraints - in the short term/The Organisation doesn't have the possibility to choose the type of employment status which is unique and given by the law</t>
  </si>
  <si>
    <t>The organization can apply several different pre-defined contractual models, however according to the law or external constraints/The organization can apply several different employment statuses defined by the law</t>
  </si>
  <si>
    <t>The organization can personalized the given contractual models only for specialized staff/The organization can personalise the employment status only for specialized staff</t>
  </si>
  <si>
    <t>The organization can fully define its contractual and recruitment procedures for each kind of employee (and even for each single employee) making them more effective to satisfy business needs/The organization can fully define employment status for all types of vacancies according to the the job profiles and the business needs</t>
  </si>
  <si>
    <t>The scale at which competency management is incorporated in Recruitment practices.</t>
  </si>
  <si>
    <t>At what scale competency management is incorporated in Recruitment practices?</t>
  </si>
  <si>
    <t>Competency Framework is not developed or competencies for key jobs are defined ad hoc in order to meet essential recruitment requirements</t>
  </si>
  <si>
    <t>Competencies are defined, but not systematically incorporated in all job descriptions. Competency assessment and gap analysis are applied in competency matching procedures.</t>
  </si>
  <si>
    <t xml:space="preserve">A Competency Framework is developed and updated in a proactive way for recruitment procedures which are proactively responding to current and future needs concerning competency demands. </t>
  </si>
  <si>
    <t xml:space="preserve">Competency framework is fully integrated in all HRM functions, including Recruitment and is aligned with all business areas supporting them predictively. </t>
  </si>
  <si>
    <t>To what extent is Recruitment aligned with the organization's mission, vision and goals?</t>
  </si>
  <si>
    <r>
      <t>In case of mistakes in the weighting setup, warnings are shown. In particular:
- "</t>
    </r>
    <r>
      <rPr>
        <u/>
        <sz val="11"/>
        <color theme="1"/>
        <rFont val="Calibri"/>
        <family val="2"/>
        <scheme val="minor"/>
      </rPr>
      <t>Fatal error on weight's range</t>
    </r>
    <r>
      <rPr>
        <sz val="11"/>
        <color theme="1"/>
        <rFont val="Calibri"/>
        <family val="2"/>
        <scheme val="minor"/>
      </rPr>
      <t>" (column S): a warning is shown if the assigned weight value is out of the permitted range (more information about the type of error are shown in columns
- "</t>
    </r>
    <r>
      <rPr>
        <u/>
        <sz val="11"/>
        <color theme="1"/>
        <rFont val="Calibri"/>
        <family val="2"/>
        <scheme val="minor"/>
      </rPr>
      <t>Alert on weights</t>
    </r>
    <r>
      <rPr>
        <sz val="11"/>
        <color theme="1"/>
        <rFont val="Calibri"/>
        <family val="2"/>
        <scheme val="minor"/>
      </rPr>
      <t>" (column W): a warning is also provided when the sum of weights assigned to items that concurr to calculate the same overall score is not 100% (either more or less than 100%). In this case the assigned weights will be automatically recalculated and a warning is shown in column AA.</t>
    </r>
  </si>
  <si>
    <t>NOTA ALLA VERSIONE 11.00 BETA - Questa versione è un test per verificare se sia possibile distinguere la parte di setup dalla parte di assessment vera e propria</t>
  </si>
  <si>
    <t>NOTA ALLA VERSIONE 10.2 - Questa versione del file è quella preparata dopo la riunione del 15 giugno 2020.
Il presupposto è che ci siano solo alcune domande per le quali è possibile rispondere "Not applicable" attribuendo così un peso "zero" alla relativa domanda. 
Di conseguenza, poichè a neutralizzazione è un concetto applicabile alla solo domanda singola, il file è stato modificato per impedire un utlizzo genralizzato della risposta "not applicable". E' stato inoltro modifciato per impedire l'attribuzione di un peso "zero" in fase di configurazione a domande, dimensioni ed indicatori. L'attribuzione di un peso "zero" è solo conseguenza della risposta "Not applicable".
Nella precedente versione (la 9.0) era possibile rispondere "Not applicable" a qualsiasi domanda ed era stato previsto che si potesse attribuire un peso "zero" in fase di configurazione a qualsiasi domanda, dimensione o indicatore.
L'unico caso di errore bloccante è quello in cui i pesi inseriti sono fuori del range proposto
Se la somma dei pesi non raggiunge 100 o supera 100 viene fatto un ricalcolo, viene fornito un avviso ma non si tratta di un errore bloccante.
C'è un altro errore non bloccante ed è la risposta data in maniera incoerente con un peso pari a 0. L'errore non è bloccante perché prevale il peso assegnato (cioè zero)</t>
  </si>
  <si>
    <t>weight</t>
  </si>
  <si>
    <t>Indicator's 
Maturity Level Index</t>
  </si>
  <si>
    <t>Dimension's 
Maturity Level Index</t>
  </si>
  <si>
    <t xml:space="preserve">Answer's
 MLI </t>
  </si>
  <si>
    <t>Performance Area's Maturity Level Index</t>
  </si>
  <si>
    <t xml:space="preserve">Implementation of Recruitment (Re) </t>
  </si>
  <si>
    <t>What is the approach to Recruitment (Re) within your organization?</t>
  </si>
  <si>
    <t>Evidence: Processes; relative documents and files; analytic tools; automation; cloud-technologies; recruitment announcements/ advertisements; internet website; official bulletin; placement agreements with schools/ universities; quality assessment on recruitment process; strategic analysis; turnover rates</t>
  </si>
  <si>
    <t xml:space="preserve">No standard procedures apply to the stages of the recruitment cycle. Vacant positions are advertised with limited communication channels used such as newspapers and  Organization's website. Information booklets are not available to provide candidates with a description of the tasks attached to a role. An informal selection process operates e.g., no candidate screening process, unstructured and semi-structured job interviews are used to select successful candidates.  Compliance driven or reactive response to legal requirements.  </t>
  </si>
  <si>
    <t xml:space="preserve">Most of the recruitment  procedures are standardised. Vacant positions are advertised through a variety  of communication channels e.g., career fairs, email newsletters which aim to attract a wide selection of candidates. Digital solutions are in place for repetitive tasks e.g., evaluating application forms against essential criteria and scheduling online assessment tests. Some processes remain unstandardised e.g., a semi-structured approach is used for interviews, candidate's assessment. </t>
  </si>
  <si>
    <t xml:space="preserve">A structured approach applies to all recruitment procedures. A targeted communication approach is used to identify appropriate candidates to fill a vacant position. This approach includes building strong relationships with educational institutions and professional bodies. A competency framework that specifies desirable behaviours is used in the selection process. An applicant tracking system ensures an accessible process which can be adjusted to suit the specific requirements of the vacant position.
</t>
  </si>
  <si>
    <t xml:space="preserve">An optimized approach meets the requirements of the vacant post e.g., simulated exercise, assessment centres. Digital solutions are in place to ensure that the candidate assessment process is automated e.g., pre-interview screening is completed by a software. Representatives from functional domains are consulted in relation to information booklets, candidate profiles e.t.c. to ensure that the right candidates with the right skills are being recruited that align to the organizational strategic priorities. Limited turnover. </t>
  </si>
  <si>
    <t xml:space="preserve">Not relevant/ not applicable. </t>
  </si>
  <si>
    <t>Level of digitalization of Re</t>
  </si>
  <si>
    <t>To what extent is the Re process digitalized?</t>
  </si>
  <si>
    <t>Evidence: IT applications; database; data analysis, candidate metrics &amp; analytics</t>
  </si>
  <si>
    <t>The recruitment process is characterised by low levels of digitalization. All stages ( i.e., posting an ad for a vacant post, the selection process and the offer stage) are reliant on manual work processes and repetitive tasks e.g., email and spreadsheets. A structured, integrated database is not used to store information about applicants.</t>
  </si>
  <si>
    <t xml:space="preserve">The recruitment process is increasingly digitalized. A number of segregated information sources are in use but there is a focus on the future integration of databases. Some repetitive tasks have been automated due to use of software e.g., softwares screen out application forms if essential eligibility criteria are not met by candidates.
</t>
  </si>
  <si>
    <t xml:space="preserve">Recruitment processes are fully digitalized and automated. An applicant tracking system is in place that provides end-to-end recruiting automation. Social media channels are used to promote the organization and to establish a wider pool of candidates for appropriate roles. 
</t>
  </si>
  <si>
    <t xml:space="preserve">A predictive recruitment process is in place providing a flexible candidate experience. The recruitment process is agile and can be tailored to the specific requirements of the post with no adminstrative burden e.g., technical interview, simulated work exercise, assessment centres. Automated solutions ensure that information can be accessed in real time on sanctioned devices.
</t>
  </si>
  <si>
    <t>Communication of Re</t>
  </si>
  <si>
    <t>To what extent does the organisation implement a recruitment marketing strategy?</t>
  </si>
  <si>
    <t>Evidence: Employer branding and communication plans; integrated IT; meetings; cooperation agreement with schools, universities; recruitment marketing initiatives</t>
  </si>
  <si>
    <t>A recruitment marketing plan is not implemented by the organization. Communication is sporadic and considered on an ad-hoc basis as required  e.g., legislative changes, agreement with trade union/ work council or for the purposes of advertising role vacancies. There is no consideration given to targeted communication messages to specific groups. Vacancies are advertised through conventional channels e.g., newspapers, administration website.</t>
  </si>
  <si>
    <t>A progressing recruitment marketing strategy operates which aims to attract a wide pool of candidates. Conscious efforts are made to improve the available information about career opportunities e.g., job specifications, career events. There is a formalised approach to employer branding in some business areas directed towards specific functional domains e.g., internships, apprenticeships. The importance of social media as a recruiting tool is increasingly recognized.</t>
  </si>
  <si>
    <t>A structured recruitment marketing strategy operates which aims target specialist skills that are aligned to the business needs e.g., transfer pricing. Multiple communication channels are used  e.g., social media, professional bodies, internal and external networks. A dedicated employer branding team ensures that the organization is eminent in the labour market. An applicant tracking system means that the recruitment process is automated and accessible on an array of devices for candidates.</t>
  </si>
  <si>
    <t>Innovative measures associated with the recruitment marketing strategy include candidate referral incentives and university partnership schemes to build specialist talent pipelines. Information in relation to job profiles and the recruitment process e.g., assessment centres, technical interviews are available to candidates through a dedicated portal. Functional domain representatives assist in designing relevant targeted communications for specific groups ensuring that recruitment procedures are aligned to the strategic objectives and goals.</t>
  </si>
  <si>
    <t>Application of Risk Management Principles and Practices in managing Re</t>
  </si>
  <si>
    <t>Is there any application of Risk Management principles and practices in managing Re?</t>
  </si>
  <si>
    <t>Evidence: ISO 31000; documented list of RE risks and methodology used for the identification, assessment and prioritization of risks; mitigation and treatment plans for managing RE risks; reports regarding the implementation and evaluation of HR Risk Management; internal audit functions; risk management training schemes</t>
  </si>
  <si>
    <t>Typical legislative or reactive RM procedures are mainly applied. There are no formal processes or consistent actions for indentifying and managing RE risks. The most important RE risks might be known but there are no mitigation plans and clear links between RE risks and the achievement of RE objectives.</t>
  </si>
  <si>
    <t xml:space="preserve">A systematic, timely and structured  RM approach is progressively applied to core RE issues. Some RM processes are documented and some mitigation plans have been developed for critical RE risks. A framework for managing risks has been designed and RM principles are increasingly adopted. There are no assigned employees who have the accountability to manage risks. The organization is mainly focused on risk avoidance.
</t>
  </si>
  <si>
    <t>An advanced risk management system on identifying, analyzing, evaluating, treating and monitoring RE risks has been established. Risk Management is an integral  part of decision making contributing to the achievement of objectives of RE  and is tailored to the processes and  practices of the RE. Advanced communication, reporting and control mechanisms are present. Functions, roles and responsibilities regarding managing  risk are explicitly defined and accepted. Risk management processes are monitored and reviewed for continuous improvement.</t>
  </si>
  <si>
    <t>There is a fully integrated HR Risk Management system in the whole Risk Management System of the organization. Sophisticated risk management processes  and intelligent tools and techniques are applied in the identification, assessment and treatment of RE risks.  All decisions on RE issues  are based on documented assessments of risks and opportunities supporting  innovation. Key risks indicators and predictive risk analytics are used.  An optimized approach to address uncertainty is applied and the organization's focus is on intelligent risk taking and excellence.</t>
  </si>
  <si>
    <t>Strategic importance of Re in the organization</t>
  </si>
  <si>
    <t xml:space="preserve">Evidence: HR Strategy; Strategic recruitment plans; streamlining recruitment costs; setting a cycle of measuring quality of hire and improving recruitment procedures; optimizing recruitment plan according organization’s strategic objectives; competency based approach; use of diagnostic tools for needs and gaps; MIS for recruiting; review and update recruitment procedures; key recruitment metrics such as time, quality results, costs </t>
  </si>
  <si>
    <t>Low level of alignment between recruitment procedures and Organization's current and future needs. Recruitment is not recognized as a strategic tool by the organization. No or limited recruitment plans are developed. Only ad hoc recruitment decisions. Recruitment practices comply to legal requirements or emerge reactively.</t>
  </si>
  <si>
    <t>Progressing efforts to achieve alignment between recruitment procedures and organization's current and future needs take place. Recruitment needs and skills gaps are defined  periodically in order to support Recruitment plan which informs HR strategy. Standardized Recruitment processes and documents are developed.</t>
  </si>
  <si>
    <t xml:space="preserve">Recruitment is integrated into HR strategy and is aligned to the organization’s strategic objectives. HR Strategy aims to improve overall Organization's performance by recruiting talents. Structured recruitment policies, practices, procedures and methods, assessment quality of procedures and results, feedback on recruitment efficiency. </t>
  </si>
  <si>
    <t xml:space="preserve">Recruitment plans are fully integrated into HR strategy and their interconnection is systematically reviewed and improved. Recruitment is optimized supporting the organization’s goals. Organization becomes an employer of choice for talents and sustains a long term development. Strategic recruitment plans that interact with defined career paths from entry to senior level, advanced analytics to identify internal and external trends in competencies. </t>
  </si>
  <si>
    <t>The extent to which Re supports Talent Management</t>
  </si>
  <si>
    <t xml:space="preserve">To what extent do the Re procedures ensure ability to attract and select  talent?                       </t>
  </si>
  <si>
    <t xml:space="preserve">Evidence: Recruitment policies; contractual models; recruitment procedures/ processes; strategy for talent attracting &amp; acquition; recruiting and diagnostic tools; marketing scheme; data-based decisions; MIS; benchmarking and trend analysis; predictive models; risk and mitigation analysis; scenario planning; KPIs </t>
  </si>
  <si>
    <t>Talent management procedures are not/or limited  applied in recruitment processes. Job specifications/ selection criteria are strictly indicated by law or internal instructions, and processes are reactive.</t>
  </si>
  <si>
    <t>Talent management procedures are applied proactively for all positions in recruitment. There is a sound strategy for talent attracting &amp; acquisition and recruitment decisions are data-based and aligned with business goals. Advanced  tools for sorting and selection, trend analysis and KPIs are extensively used.</t>
  </si>
  <si>
    <t xml:space="preserve">Talent management procedures operate predictively. Optimized  analytic tools, predictive marketing scheme for attracting talents with a relationship building orientation, self-improving procedures that are fully integrated  in all types and phases of recruitment processes are applied. </t>
  </si>
  <si>
    <t>Is there a structured approach to cope with organizational changes in relation to Re issues?</t>
  </si>
  <si>
    <t xml:space="preserve">Evidence: Change management polices and practice; assessment tools to evaluate readiness and to identify resistance; internal and external environment analysis; labour market trend analysis; communication and training plans regarding changes; recruitment plan </t>
  </si>
  <si>
    <t>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Re objectives.</t>
  </si>
  <si>
    <t xml:space="preserve">A progressing use of structured change management  practices is applied to core Re processes (Recruitment Planning,  Screening and Selection e.t.c.) only and the focus is on critical Re emerging changes. There is a consensus about the importance of Change Management. Roles in Change Management process are clarified,  tailor made communication and training plans are evolved in order to cope with change issues.   </t>
  </si>
  <si>
    <t>Change Management practices are integrated  to Re, covering change preparation, communication and training to increase Re practices effectiveness. Change Management practices are applied consistently to all Re procedures. Re practices are clearly focused on adapting changes effectively.</t>
  </si>
  <si>
    <t>Change Management processes are fully integrated in Re and are informed by data-driven decisions.  Sophisticated Change Management processes and optimized tools are applied. Change Management framework in Re is mandated and aligned to other HR functions.</t>
  </si>
  <si>
    <t>The scale at which Competency Management is incorporated in Re practices</t>
  </si>
  <si>
    <t>At what scale is Competency Management  incorporated in Re practices?</t>
  </si>
  <si>
    <t xml:space="preserve">Evidence: Competency framework; competency management practices/ procedures in Re procedures </t>
  </si>
  <si>
    <t>A Competency Framework is not developed or competencies for key jobs are defined ad hoc in order to meet essential recruitment requirements.</t>
  </si>
  <si>
    <t xml:space="preserve">A Competency Framework is fully integrated in all HRM functions, including Re and is aligned with all business areas supporting them predictively. </t>
  </si>
  <si>
    <t>1. Implementation &amp; Effectiveness</t>
  </si>
  <si>
    <t>2. HR Strategy</t>
  </si>
  <si>
    <t>4. Talent Management</t>
  </si>
  <si>
    <t>5. Competency based approach</t>
  </si>
  <si>
    <t>PA8</t>
  </si>
  <si>
    <t>To what extent is Re aligned with the organization's mission, vision and goals?</t>
  </si>
  <si>
    <t>Application of Change Management principles in Re issues</t>
  </si>
  <si>
    <t xml:space="preserve">Implementation of Workforce &amp; Succession Planning (WF&amp;SP) </t>
  </si>
  <si>
    <t>What is the approach to Workforce and Succession Planning (WF&amp;SP) in the organization?</t>
  </si>
  <si>
    <t>Evidence: Standardized processes of designing and evaluation procedures</t>
  </si>
  <si>
    <t>The workforce planning needs are implemented in an unstructured manner. Procedures are not designed and the focus is on meeting the operational requirements of the organization in the short term e.g., once-off requests for staff members are submitted by functional domain areas througout the year. There is a focus on adhering to the budgetary staff allocation and limited understanding of  strategic workforce planning e.g., developing and deploying employees to maximise their potential is not considered.</t>
  </si>
  <si>
    <t>There is a shared understanding of the purpose of strategic WF&amp;SP. A workforce plan contained descriptive workforce data e.g., size of workforce, age demographics is completed on an annual basis. There is no consultation, no alignment with the strategic goals and objectives and no action plan. Formal procedures are implemented in relation to meeting the staffing needs of the organization in the short term e.g., forecasting templates are circulated to functional domains on a regular basis.</t>
  </si>
  <si>
    <t>WF&amp;SP is integrated with the strategic planning and activity - based budgeting processes. A WF&amp;S plan is produced on a regular basis in consultation with senior management and functional domain representatives. A sequence of steps are undertaken to identify the gap between the current workforce and the future workforce required to ensure that the organization can meet the strategic goals in the medium-long term. These steps include completing a demand and supply analysis and formulating an action plan to address the gaps.</t>
  </si>
  <si>
    <t xml:space="preserve">An enterprise resourcing planning solution enables the availability of a range of core business process data as well as workforce data e.g., specialist skills which informs a predictive approach to strategic WF&amp;SP. A range of potential scenarios are documented in the WF&amp;S plan. Ongoing monitoring of the plan takes place to ensure that the action plan remains aligned to the strategic goals and that no significant knowledge gaps arises e.g., services automation, legislative changes. A senior level sponsor board may act as champions conducting periodic reviews of the process and resolving issues that may arise.
</t>
  </si>
  <si>
    <t>Level of digitalization of WF&amp;SP</t>
  </si>
  <si>
    <t>To what extent are the WF&amp;SP practices digitalized?</t>
  </si>
  <si>
    <t>Evidence: processes; relative documents and files; analytic tools; automations</t>
  </si>
  <si>
    <t>WF&amp;S planning is an operational process and is focused on basic numerical data e.g., the number of staff. Procedures are characterised by low levels of digitalization. Basic tools for data collection and anaysis are used. Unstructured data is saved in a local database with limited capacity for integration with other information sources. Significant manual intervention is required to produce basic analytical outputs. The quality and relevance of available information is poor.</t>
  </si>
  <si>
    <t>WF&amp;S planning procedures are increasingly digitalized. There is a recognition that standardised and accurate data is vital for strategic workforce planning. Segregated information sources are in use but there is a focus on the future integration of databases. A static dashboard and/ or report containing workforce related information e.g., attrition rates, demographics is produced on a regular basis and this constitutes an administratively resource intensive commitment.</t>
  </si>
  <si>
    <t xml:space="preserve">WF&amp;S planning procedures are digitalized. A technology solution automates the integration of HR data as well as non- HR data enabling a detailed determination of input costs and resource usage, together with associated outputs, across functional domains and operational/ strategic programmes. This data is available in an interactive dashboard and is available in a standardized form for research purposes.
</t>
  </si>
  <si>
    <t xml:space="preserve">Automated solutions enable the completion of a strategic WF&amp;S plan that assists the organization in making critical decisions related to the workforce and ensures that the organization has the capability and capacity required to deliver on its strategic goals in the coming years. This predictive approach is facilitated by digital tools which involve completing a supply analysis and a demand analysis and documenting an action plan based on the gap analysis [the differences that arise from the comparison of the workforce supply with the workforce demand].
</t>
  </si>
  <si>
    <t>Communication of WF&amp;SP</t>
  </si>
  <si>
    <t>Is there a structured approach to communication in relation to WF&amp;SP?</t>
  </si>
  <si>
    <t>Evidence: Information and feedback meetings between HRM unit(s) and line staff-members on HR and succession implementation procedures; relevant templates and data bases; internal circulars by HRM unit(s)</t>
  </si>
  <si>
    <t>A structured communication plan is not in place. WF&amp;S planning data is provided on request to management to confirm decisions. Workforce planning is an operational process and is focused on ensuring that the organization adheres to the budgetary staff allocation. There is a limited understanding of the strategic goals and the workforce planning forecasting process does not include communication and consultation with stakeholders outside the HR and Finance functional domains. Data is available on request.</t>
  </si>
  <si>
    <t>A structured communication plan is in place and regular consultations are scheduled with functional domain representatives in relation to their operational workforce planning requirements in the short term e.g., the number of posts that will need be filled. Representatives are not consulted about the future workforce needs or the upward and downward pressure that may transpire in the medium term e.g., new or changed services. A descriptive workforce plan is available on the intranet and is produced without consultation.</t>
  </si>
  <si>
    <t xml:space="preserve">A culture of strategic WF&amp;S planning is promoted. Senior management is formally consulted in relation to the WF&amp;S plan and provided with questions designed to provoke critical thinking in relation to the resourcing demands e.g., the impact of automation on citizen service area staffing. Functional domain representatives are consulted about their strategic workforce planning requirements on a regular basis, a network is established to disseminate best practice and for sharing experiences.
</t>
  </si>
  <si>
    <t xml:space="preserve">Strategic WF&amp;S planning assists the organization in making critical decisions related to the workforce and ensures that it has the capability and capacity required to deliver on its strategic goals in the coming years. There is ongoing collaboration between functional domain representatives and workforce planning specialists in designing an iterative document that remains relevant and aligned to the organizational business needs. Managers understand the role of workforce planning as an enabler of  performance and support the action plan. 
</t>
  </si>
  <si>
    <t xml:space="preserve">Application of Risk Management Principles and Practices in managing WF&amp;SP </t>
  </si>
  <si>
    <t xml:space="preserve">Is there any application of Risk Management principles and practices in managing WF&amp;SP? </t>
  </si>
  <si>
    <t>Evidence: ISO 31000; documented  list of  WF&amp;SP risks and methodology used for the identification, assessment and prioritization of risks; mitigation and treatment plans for managing WF&amp;SP risks; reports regarding the implementation and evaluation of HR Risk Management; internal audit functions; risk management training schemes</t>
  </si>
  <si>
    <t>Typical legislative or reactive RM procedures are mainly applied. There are no formal processes or consistent actions for indentifying and managing WF&amp;SP risks. The most important WF&amp;SP risks might be known but there are no mitigation plans and clear links between WF&amp;SP risks and the achievement of WF&amp;SP objectives.</t>
  </si>
  <si>
    <t xml:space="preserve">A systematic, timely and structured RM approach is progressively applied to core WF&amp;SP issues. Some RM processes are documented and some mitigation plans have been developed for critical WF&amp;SP risks. A framework for managing risks has been designed and RM principles are increasingly adopted. There are no assigned employees who have the accountability to manage risks. The organization is mainly focused on risk avoidance.
</t>
  </si>
  <si>
    <t>An advanced risk management system on identifying, analyzing, evaluating, treating and monitoring WF&amp;SP risks has been established. Risk Management is an integral part of decision making contributing to the achievement of objectives of WF&amp;SP and is tailored to the processes and practices of the WF&amp;SP. Advanced communication, reporting and control mechanisms are present. Functions, roles and responsibilities regarding managing risk are explicitly defined and accepted. Risk management processes are monitored and reviewed for continuous improvement.</t>
  </si>
  <si>
    <t>There is a fully integrated HR Risk Management system in the whole Risk Management System of the organization. Sophisticated risk management processes and intelligent tools and techniques are applied in the identification, assessment and treatment of WF&amp;SP risks.  All decisions on WF&amp;SP issues are based on documented assessments of risks and opportunities supporting  innovation. Key risks indicators and predictive risk analytics are used.  An optimised approach to address uncertainty is applied and the organization's focus is on intelligent risk taking and excellence.</t>
  </si>
  <si>
    <t>Strategic importance of WF&amp;SP in the organization</t>
  </si>
  <si>
    <t xml:space="preserve">To what extent are WF&amp;SP aligned with the organization's mission, vision and goals?
</t>
  </si>
  <si>
    <t>Evidence: HR Strategy; Strategic WF&amp;S plans; optimizing WF&amp;S plan according organization’s strategic objectives;  competency based approach; use of diagnostic tools for needs and gaps; MIS for WF&amp;S; review and update WF&amp;S procedures; key metrics &amp; analytics</t>
  </si>
  <si>
    <t>WF&amp;SP is not aligned or there is a limited connection with the organization’s goals. There is not  sufficient awareness of the current or future workforce needs and gaps. There is a lack of articulated objectives and goals regarding the outputs of WF&amp;SP. WF&amp;S planning complies to legal requirements or emerges reactively.</t>
  </si>
  <si>
    <t xml:space="preserve">HR strategy incorporates progressively short term as well as long term WP&amp;SP in order to align with organization's mission, vision and goals. Standardized data analysis and benchmarking are used sporadically for WF&amp;SP.  </t>
  </si>
  <si>
    <t>WF&amp;SP is integrated into HR strategy and is aligned with the organization’s strategic objectives. Workforce strategies are embedded at the heart of the HR strategy. There are clear links to business strategic plans and an articulate vision of the future workforce. Assessment of future needs  lead to  evidence based WF&amp;SP strategy. Diagnostic IT tools are used proactivelly to support workforce practices.</t>
  </si>
  <si>
    <t>WF&amp;S plans are optimized to the organization’s goals. There are meaningful feedback loops in place, and focus on innovative solutions is present. Trend analysis integrated into WF&amp;SP strategies and predictive modeling are in place. Influential WF&amp;SP culture, which is aligned with  the organizational strategy and leadership, drives positive organizational outcomes. Sophisticated scenarios based on predictive data analysis enable Organization to forecast WF&amp;SP trends. There is an automated respond to the changing environment.</t>
  </si>
  <si>
    <t>Application of Change Management principles  in WF&amp;SP issues</t>
  </si>
  <si>
    <t>Is there a structured approach to deal with organizational changes in relation to WF&amp;SP issues?</t>
  </si>
  <si>
    <t>Evidence: Change management polices and practices; assessment tools to evaluate readiness and  identify resistance; internal and external environment analysis; labour market trend analysis;  communication and training plans regarding changes</t>
  </si>
  <si>
    <t>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WF&amp;SP objectives.</t>
  </si>
  <si>
    <t xml:space="preserve">A progressing use of structured change management practices is applied to core WF&amp;SP processes (evaluating workforce issues, identifying  gaps and future needs e.t.c.) only and the focus is on critical WF&amp;SP emerging changes. There is a consensus about the importance of Change management. Roles in change management process are clarified,  tailor made communication and training plans are evolved in order to cope with change issues.   </t>
  </si>
  <si>
    <t>Change management practices are integrated to WF&amp;SP, covering change preparation, communication and training to increase WF&amp;SP practices effectiveness. Change management practices are applied consistently to all WF&amp;SP procedures. WF&amp;SP practices are clearly focused on adapting changes effectively.</t>
  </si>
  <si>
    <t xml:space="preserve">Change management processes are fully integrated in WF&amp;SP and are informed by data-driven decisions. Sophisticated change management processes  and optimized tools are applied. Change management framework in  WF&amp;SP  is mandated and aligned to other HR functions. </t>
  </si>
  <si>
    <t>The extent to which the organization detects the knowledge and skills of the existing personnel</t>
  </si>
  <si>
    <t xml:space="preserve">To what extent does the Organization detect talent of the existing personnel? </t>
  </si>
  <si>
    <t>Evidence: Talent management policies and practices; WF&amp;SP metrics &amp; analytics; training; coaching and mentoring plans</t>
  </si>
  <si>
    <t xml:space="preserve">There is not/ or limited  talent detection procedures within the organization and limited connection with training and development plans. Limited alignment with operational future needs. </t>
  </si>
  <si>
    <t xml:space="preserve">The organization's talent detection procedures in existing personnel are operated in a standardized way resulting in generic training and development plans. Progressive alignment with operational future needs. </t>
  </si>
  <si>
    <t xml:space="preserve">The organization's talent detection procedures in existing personnel are operated on an individual and  proactive basis formulating personalized training and development plans. Advanced alignment with operational future needs. </t>
  </si>
  <si>
    <t xml:space="preserve"> The organization detects talented personnel in a fully integrated way with the training &amp; development programs, job mobility and promotion opportunities. Optimized alignment with operational future needs. </t>
  </si>
  <si>
    <t>The scale at which Competency Management  is incorporated in WF&amp;SP practices</t>
  </si>
  <si>
    <t>At what scale is Competency Management incorporated in WF&amp;SP practices?</t>
  </si>
  <si>
    <t>Evidence: Competency framework; competency management practices in WF&amp;SP</t>
  </si>
  <si>
    <t>A Competency framework is not developed. No or limited  analysis of the necessary knowledge and skills requirements take place in the organization's  WF&amp;SP practices.</t>
  </si>
  <si>
    <t>The organization's competencies are defined only for key jobs. WF&amp;SP procedures use basic competency analysis but in a non systematic way.</t>
  </si>
  <si>
    <t>An advanced Competency Framework is developed and updated, supporting all WF&amp;SP procedures in a proactive way. The organization systematically analyzes the competencies of all jobs that end up to a Competency based WF&amp;S Plans delivers tailor-made roadmaps meeting future organizational needs.</t>
  </si>
  <si>
    <t>HRM fully integrates Competency framework in all its functions, including WF&amp;SP and it is updated in alignment with all business areas supporting them predictively.</t>
  </si>
  <si>
    <t>Implementation of HR Analytics (HRAn)</t>
  </si>
  <si>
    <t>What is the approach to HR Analytics (HRAn) in your organization?</t>
  </si>
  <si>
    <t>Evidence:  HR data; processes;relative documents and files; analytic tools; automation; cloud-technologies</t>
  </si>
  <si>
    <t xml:space="preserve">Available data sets are gathered through manual interventions from administrative processes e.g., frequency of unpaid leave instances. Descriptive data is available to provide a snapshot of the current workforce or to track a critical metric over time e.g., training feedback for a specific course, sick leave rates.  A compliance based focus characterizes this approach.
</t>
  </si>
  <si>
    <t xml:space="preserve">Datasets from a range of HR activities are aggregated to create multi-dimensional statistical analyses progressively e.g., staff promotion and performance management data. Data dashboards are used which include key performance indicators of workforce data. There is a limited focus on diagnostic reporting for instance determining why something has happened e.g., a spike in employee turnover. 
</t>
  </si>
  <si>
    <t xml:space="preserve">HR Analytics provides insightful data that informs evidence based decisions in relation to particular issues e.g., poor customer satisfaction rates and the absence of formal training to staff members. Data is fully integrated and digitalized. The analytics team use statistical software which integrates environmental factors e.g., economic climate as well as data from across the organization to provide integrated, meaningful analyses on a regular basis to senior management and relevant persons.
</t>
  </si>
  <si>
    <t xml:space="preserve">A predictive approach produces analyses which are used to inform policies and initiatives e.g., recruitment strategies, the diversity agenda. HR analytics measure all elements of organizational performance which is compared with the business strategy to predict potential future challenges and in identifying patterns e.g., team behaviours in high performance teams. Analytics demonstrate the impact that HR activities have on workforce performance and represent a critical factor in making decisions related to the workforce.
</t>
  </si>
  <si>
    <t>Level of digitalization of HRAn in the organization</t>
  </si>
  <si>
    <t>To what extent are the HRAn procedures digitalized?</t>
  </si>
  <si>
    <t>Evidence: processes; relative documents and files; analytic tools; automation; cloud-technologies</t>
  </si>
  <si>
    <t>The approach to HR analytics is characterized by low levels of digitalization. There is no formal approach to HR analytics and basic tools used to collate data e.g., spreadsheets. Unstructured data is saved in different internal systems and local databases with limited capacity of integration. The quality and relevance of available information is poor.</t>
  </si>
  <si>
    <t xml:space="preserve">HR analytics procedures are increasingly digitalized. A number of segregated information sources are in use but there is a focus on the future integration of databases. Data dashboards which contain key performance indicators are produced on an informal basis and these are an administratively burdensome exercise involving extensive coding of unstructured data. There is a focus on improving the digital infrastructure to enable automated reports and more sophisticated analyses to be completed.
</t>
  </si>
  <si>
    <t xml:space="preserve">HR Analytics procedures are digitalized. A technology solution automates the integration of HR data as well as non- HR data enabling a detailed determination of input costs and resource usage, together with associated outputs, across functional domains and operational / strategic programmes. The analytics team use statistical software which integrates environmental factors e.g. economic climate as well as internal data to provide integrated, meaningful analyses on a regular basis to senior management.
</t>
  </si>
  <si>
    <t xml:space="preserve">Data science algorithms e.g., regression, decision trees and machine learning techniques are used to predict the probability of a specific event. This predictive approach to HR analytics enables valuable insights which are used to inform strategic decisions taken by senior management relating to the future shape and structure of the workforce e.g., the optimal number and type of intervention undertaken in the tax audit domain.
</t>
  </si>
  <si>
    <t>Communication of HRAn</t>
  </si>
  <si>
    <t>Is there a structured approach to communication in relation to HRAn?</t>
  </si>
  <si>
    <t xml:space="preserve">Evidence: HR portal; intranet; internal blogs and infographics; internal discussion forums; internal and external social media; business communication tools </t>
  </si>
  <si>
    <t>Datasets provide descriptive data relating to HR activities e.g., absenteeism rates which is then placed in a tabular format or incorporated into a report. Basic data analysis is undertaken e.g., trend analysis and data is circulated through traditional channels e.g., email to a specific audience. No formal communications approach is implemented in relation to HR analytics.</t>
  </si>
  <si>
    <t>Datasets from different information sources relating to HR activities are combined to create multi-dimensional analytics e.g., absenteeism rates and employment engagement survey results. Data is presented in a tabular format or within a static workforce analytics dashboard and can be accessed on the intranet and HR portal.</t>
  </si>
  <si>
    <t xml:space="preserve">Workforce analytical data is managed by a specific team. The team possesses specialist capabilities and software, they produce circulate analyses to senior management and HR stakeholders on a regular basis to inform evidence based decisions. Real time data relating to HR activities and business outputs are available through an interactive dashboard. HR analytics are also used in other communication channels e.g., internal blogs and is available in a wide range of formats e.g., data visualizations, infographics. </t>
  </si>
  <si>
    <t xml:space="preserve">Analytics measure the impact that HR activities have on workforce performance and represent a critical factor in making workforce decisions. Real time data relating to HR activities and business outputs across operational / strategic programmes are synthesized into regular reports which are discussed at senior management meetings. A data driven culture is promoted by senior management who use data in spoken and written business communications e.g., townhall events, annual report.
</t>
  </si>
  <si>
    <t>Application of Risk management Principles and Practices in managing HRAn</t>
  </si>
  <si>
    <t>Is there any application of Risk Management principles and practices in managing HRAn?</t>
  </si>
  <si>
    <t>Evidence: ISO 31000; documented  list of HRAn risks and methodology used for the identification, assessment and prioritization of risks; mitigation and treatment plans for managing HRAn risks; reports regarding the implementation and evaluation of HR Risk Management; internal audit functions; Risk management training schemes</t>
  </si>
  <si>
    <t>Typical legislative or reactive RM procedures are mainly applied. There are no formal processes or consistent actions for indentifying and managing HRAn risks. The most important HRAn risks might be known but there are no mitigation plans and clear links between HRAn risks and the achievement of  HRAn objectives.</t>
  </si>
  <si>
    <t>A systematic, timely and structured  RM approach is progressively applied to core HRAn issues. Some RM processes are documented and some mitigation plans have been developed  for critical HRAn risks. A framework for managing risks  has been designed and RM principles are increasingly adopted. There are no assigned employees who have the accountability to manage risks. HRAn practices are mainly focused on risk avoidance.</t>
  </si>
  <si>
    <t>An advanced risk management system on identifying, analyzing, evaluating, treating and monitoring HRAn risks has been established. Risk Management is an integral  part of decision making contributing to the achievement of objectives of  HRAn and is tailored to the processes and  practices of the HRAn. Advanced communication, reporting and control mechanisms are present. Functions, roles and responsibilities regarding managing  risk are explicitly defined and accepted. Risk management processes are monitored and reviewed for continuous improvement.</t>
  </si>
  <si>
    <t>There is a fully integrated HR Risk Management system in the whole Risk Management System of the organization. Sophisticated risk management processes and intelligent tools and techniques are applied in the identification, assessment and treatment of HRAn risks.  All decisions on HRAn issues are based on documented assessments of risks and opportunities supporting innovation. Key risks indicators and predictive risk analytics are used. An optimized approach to address uncertainty is applied and the organization's focus is on intelligent risk taking and excellence.</t>
  </si>
  <si>
    <t>Strategic importance of HRan in the organization</t>
  </si>
  <si>
    <t xml:space="preserve">To what extent do HRAn support the achievement of the organization's mission, vision and goals?
                                   </t>
  </si>
  <si>
    <t>Evidence: Analytics tools; Data mining; business analytics techniques; Change management practices; assessment instruments to evaluate readiness; self- evaluation tools to identify resistance; internal and external environment analysis; labour market trend analysis; communication, coaching and training plans regarding changes</t>
  </si>
  <si>
    <t>HR  analytics are not aligned to the strategic objectives of the organization. There is minimal alignment between decision making and workforce analytics. Data is provided only when requested or on the basis of fulfilling mandatory HR requirements. Descriptive data is only available.</t>
  </si>
  <si>
    <t>A standardized suite of data is available through a static workforce analytics dashboard. Information sources are progressively integrated. A multi-dimensional analytical approach which can investigate relationships between different HR activities is implemented. Analytical data demonstrate the impact of some HR activities on workforce performance and is increasingly used in the decision making process.</t>
  </si>
  <si>
    <t xml:space="preserve">HR analytics provide meaningful and timely data to inform evidence based guidance. HR staff completing analytics activities integrate the outputs with both the HR strategy and the business strategy. This approach allows HR management to design and implement activities and initiatives to solve a specific business issue in a strategic and planned matter. </t>
  </si>
  <si>
    <t xml:space="preserve">HR Analytics provide predictive approach whereby future workforce trends can be forecast. Fully alignment to Organization's strategy. This in turn aligns to the overall business strategy in planning for future scenarios that will support organizational performance. </t>
  </si>
  <si>
    <t>Application of Change Management principles  in HRAn issues</t>
  </si>
  <si>
    <t>Is there a structured approach to deal with organizational changes in relation to HRAn?</t>
  </si>
  <si>
    <t>Evidence:  IT tools; automation; HR data bases; Data mining; Business analytics techniques; MIS Examples of change management actions include identifying target groups and creating a customized plan so that HR analytics can be developed and deployed for maximum effect i.e. absenteeism and attrition rates, productivity measures in a high pressure team</t>
  </si>
  <si>
    <t xml:space="preserve">Compliance driven or reactive Change Management  practices are applied. There are no formal processes or consistent actions for indentifying and managing change and often these practices are implemented without sufficient training. There are no clear links between change management and the achievement of HR Analytics objectives.
</t>
  </si>
  <si>
    <t xml:space="preserve">A progressing use of structured change management practices is applied to core HR Analytics, processes ( Define and plan the data sources, Data management e.t.c.) only and the focus is on critical HR Analytics emerging changes. There is a consensus about the importance of Change management. Roles in change management process are clarified,  tailor made communication and training plans are evolved in order to cope with change issues.   </t>
  </si>
  <si>
    <t>Change management practices are integrated  to HR Analytics, covering change preparation, communication and training to increase HR Analytics practices effectiveness. Change management practices are applied consistently to all HR Analytics procedures. HR Analytics practices are clearly focused on adapting changes effectively.</t>
  </si>
  <si>
    <t xml:space="preserve">Change management processes are fully integrated in HR Analytics and are informed by data-driven decisions.  Sophisticated change management processes and optimized tools are applied. Change management framework in HR Analytics is mandated and aligned to other HR functions. </t>
  </si>
  <si>
    <t>The extent to which HRAn support Talent Management</t>
  </si>
  <si>
    <t>To what extent do HRAn support the Talent Management process in the organization?</t>
  </si>
  <si>
    <t>Evidence: HR Strategy including HR Data issues linked with Talent Management; talent strategy; multi-dimensional and benchmarking analysis; predictive models; scenario planning and risk analysis</t>
  </si>
  <si>
    <t>HR Analytics have no/or limited focus on talent management issues. Descriptive HR Analytics and static operational reports may be used but they require further interpretation in order to create insights of  the "talent" of organization. The measures are mainly focused on the description of the current state  (e.g. certification levels, performance ratios, training hours, average cost to hire, average time to hire).</t>
  </si>
  <si>
    <t>Dedicated analyses regarding talent are progressively available on request (e.g., about talent development, retention and career movements, etc). Defined reporting gives insights for track progress or trends (e.g., the increase of attrition rate of most talented people over the last years) or is used in benchmarking analysis. Measures focused on improvement and on the quantification of the impact of HR interventions on talent management.</t>
  </si>
  <si>
    <t>Advanced HR Analytics with talent focus is prepared on ongoing basis proactively, helping to assess and follow existing talent processes in the organization.  Focused statistical analysis on talent  is applied to solve organization problems and  deliver actionable solutions. HR analytics prioritize and segment crucial specific talent areas for the organizational goals. Measures are focused on the improvement of the organization.</t>
  </si>
  <si>
    <t>Predictive HR Analytics are designed to support attraction, development and retention of the talent. Development of prediction models and application of risk analysis and scenario planning  in order to forecast  future talent outcomes and deliver solutions (e.g., Prediction of  attrition risks  over the next years or the probability of an employee leave the organization based on behavioral markers). Measures are focused on the future of organization.</t>
  </si>
  <si>
    <t>Connectivity of HRAn and Competency Based Management</t>
  </si>
  <si>
    <t>At what scale is Competency Framework  incorporated in HRAn</t>
  </si>
  <si>
    <t>Evidence: Competency framework in place incorporated into HR Analytics</t>
  </si>
  <si>
    <t>A Competency Framework is not developed or,  Key jobs or position specific competencies are induced ad hoc to cover Organizational needs, therefore HR analytics are not based upon them.</t>
  </si>
  <si>
    <t xml:space="preserve">Competency profiles are defined only for key jobs and/or positions and provide data to HR Analytics progressively. </t>
  </si>
  <si>
    <t xml:space="preserve">A Competency Framework is connected with HR Analytics in a proactive way, as it is integrated to HRM supporting the organization to move towards expected direction. </t>
  </si>
  <si>
    <t>HRM fully integrates Competency framework in all its functions. HR analytics provides Organization predictive information.</t>
  </si>
  <si>
    <t>Implementation of Career Development (CD)</t>
  </si>
  <si>
    <t>What is the approach to Career Development (CD) in the organization?</t>
  </si>
  <si>
    <t>Evidence: Strategy, policy and practices on CD; documented career development processes; individualized development and career path plans</t>
  </si>
  <si>
    <t>A structured Career Development strategy is not in place. Communications are issued on a sporadic basis, information relating to career development opportunities is available on request to the HR Department. There is no shared understanding in relation to career development  and an informal approach is used to fill roles internally i.e., word of mouth recommendations.</t>
  </si>
  <si>
    <t xml:space="preserve">There is a shared understanding in relation to the purpose of a career development strategy and there is a recognition that a formal strategy should be implemented. Role descriptions, competency profiles and career paths have been documented for certain functional domains e.g., finance, data analytics and some support is in place for these groups only e.g., mentoring scheme.
</t>
  </si>
  <si>
    <t>A competency framework defining the knowledge, skills and behaviours required in each role to perform the job effectively is in place. A career model documents the vertical and horizontal career paths across functional domains and provides a structured and transparent approach to staff regarding the abilities, training and experience required for career progression.</t>
  </si>
  <si>
    <t>A personalised development plan that includes, for example, career coaches and leadership programmes is in place for all employees. Plans refer to the competency framework as well as functional domains which set out the groups of activities within Organization and are used to inform development actions associated with a chosen career path e.g., tax policy domain. A competency-based career development approach fully integrates organizational performance and the organization’s overall strategic plan.</t>
  </si>
  <si>
    <t xml:space="preserve"> Level of digitalization of CD in the organization</t>
  </si>
  <si>
    <t>To what extent are the CD procedures digitalised?</t>
  </si>
  <si>
    <t>Evidence: Examples of CD activities that may be subject to digitalization include job design; relationship networks i.e., peer support groups; mentoring and coaching supports; structured career pathways; managed learning interventions; counselling; performance feedback etc</t>
  </si>
  <si>
    <t xml:space="preserve">Career development procedures are characterised by low levels of digitalization. No formal career development strategy is in place. Unstructured data relating to activities e.g., peer support groups, is saved in internal systems and local databases with limited capacity for integration. The quality and relevance of available information is poor.
</t>
  </si>
  <si>
    <t>Career development procedures are partially digitalized. Electronic solutions are in place for standard processes e.g., mentoring and coaching programmes applications. An unstructured approach operates with some activities available to certain functional domains or at senior management level only. There is a focus on improving the digital infrastructure to support the implementation of a formal career development strategy.</t>
  </si>
  <si>
    <t xml:space="preserve">Career development procedures are digitalized. A technology solution enables the workforce to access the competency framework and career model on a range of devices. These documents provide a structured and transparent approach to staff regarding the abilities, training and experience required for career progression in each functional domain. The system is integrated with other HR functions which enables a joined up approach in relation to talent management and training management. </t>
  </si>
  <si>
    <t xml:space="preserve">
Automated solutions ensure that staff is able to design a personalised career development plan based on the competency framework and career model. These tools inform development actions associated with a chosen career path and functional domain. Supports including career coaches etc. are available through digital platforms to staff members through a range of devices. The system enables the integration of the career development plan with available training interventions to address learning needs.
</t>
  </si>
  <si>
    <t>Communication of CD</t>
  </si>
  <si>
    <t>Is there a structured approach to communication in relation to CD?</t>
  </si>
  <si>
    <t xml:space="preserve">Evidence: Practices of communicating career development in the organization; conducted communication events (articles, meetings, etc); career coaching </t>
  </si>
  <si>
    <t xml:space="preserve">A structured career development strategy is not in place. Communication is fragmented and considered on an ad-hoc basis as required by legislation or agreement with trade unions e.g., internal career development opportunities such as secondment and job rotation schemes. Information relating to career development opportunities is available on request to the HR department by staff member. </t>
  </si>
  <si>
    <t>A structured career development strategy is in place but the quality of the communication approach is varied and dependent on the individual business area. Conscious efforts are made to improve the available information  relating to development paths for certain individual occupational groups available on the intranet e.g., training opportunities as well as case studies of employees who have successfully developed their career in both lateral and upward directions.</t>
  </si>
  <si>
    <t xml:space="preserve">A proactive career development strategy is in place which is complemented by a strong focus on communications with active engagement with both internal and external platforms e.g., social media, regular bulletins. Serving and potential staff members are familiar with the career development opportunities specific to their occupational group as well as other opportunities e.g. leadership development programmes for executives, career coaching sessions. 
</t>
  </si>
  <si>
    <t xml:space="preserve">A predictive career development strategy is in place with examples of innovative initiatives including a dedicated career development week. Career development opportunities are communicated in a transparent manner to all staff members through multiple communication channels. A strong talent management plan is in place with high potential staff members identified to participate in a specific career development programme which aims to develop a talent pipeline for future senior executives.
</t>
  </si>
  <si>
    <t>Application of Risk Management Principles and Practices in managing CD</t>
  </si>
  <si>
    <t>Is there any application of Risk Management principles and practices  in managing CD?</t>
  </si>
  <si>
    <t>Evidence: ISO 31000; documented list of CD risks and methodology used for the identification, assessment and prioritization of risks; mitigation and treatment plans for managing CD risks; reports regarding the implementation and evaluation of HR Risk Management; internal audit functions; risk management training schemes</t>
  </si>
  <si>
    <t>Typical legislative or reactive RM procedures are mainly applied. There are no formal processes or consistent actions for indentifying and managing CD risks. The most important  CD  risks might be known but there are no mitigation plans and clear links between CD risks and the achievement of CD objectives.</t>
  </si>
  <si>
    <t xml:space="preserve">A systematic, timely and structured  RM approach is progressively applied to core CD issues. Some RM processes are documented and some mitigation plans are developing for critical CD risks. A framework for managing risks  is designing and RM principles are increasingly adopted. There are no assigned employees who have the accountability to manage risks. The organization is mainly focused on risk avoidance.
</t>
  </si>
  <si>
    <t>An advanced risk management system on identifying, analyzing, evaluating, treating and monitoring CD risks has been established. Risk Management is an integral part of decision making contributing to the achievement of objectives of CD and is tailored to the processes and  practices of the CD. Advanced communication, reporting and control mechanisms are present. Functions, roles and responsibilities regarding managing  risk are explicitly defined and accepted. Risk management processes are monitored and reviewed for continuous improvement.</t>
  </si>
  <si>
    <t>There is a fully integrated HR Risk Management system in the whole Risk Management System of the organization. Sophisticated risk management processes  and intelligent tools and techniques are applied in the identification, assessment and treatment of CD risks. All decisions on  CD  issues  are based on documented assessments of risks and opportunities supporting  innovation. Key risks indicators and predictive risk analytics are used.  An optimised approach to address uncertainty is applied and the organization's focus is on intelligent risk taking and excellence.</t>
  </si>
  <si>
    <t>Strategic importance of the CD in the organization</t>
  </si>
  <si>
    <t>To what extent is the CD aligned with the organization's mission, vision and goals?</t>
  </si>
  <si>
    <t>Evidence: Process of personal development dialogues; individualized development and career progress plans; career paths; job analysis; feedback from employees and HR partners on the quality of the process</t>
  </si>
  <si>
    <t xml:space="preserve">Career Development is not recognized as strategic tool. CD is determined by legal requirements only or it concerns spontaneous or ad hoc practices </t>
  </si>
  <si>
    <t xml:space="preserve">The importance of CD for the Organization growth is recognized by HR progressively. Defined practices such as identification of  employee career needs, career paths are developed in order to achieve alignment of employees career expectations with organization’s needs.  </t>
  </si>
  <si>
    <t>Career Development plays an advanced role to HR strategy for an  effective management of human resources. HR strategy focuses onto career issues such as reducing employee attrition, developing high-potential candidates providing sound opportunities for personal and Organizational growth.</t>
  </si>
  <si>
    <t xml:space="preserve">Career Development is fully integrated to organizational culture and people management, ensuring engagement and growth of the members of the organization. Personalized development and career progress plan, which is compiled in cooperation with every employee and his/ her manager, supports ongoing job-based learning and personal growth. Regular monitoring provides well-informed decisions. </t>
  </si>
  <si>
    <t>Application of Change Management principles in CD issues</t>
  </si>
  <si>
    <t>Is there a structured approach to deal with organizational changes in relation to CD?</t>
  </si>
  <si>
    <t>Evidence: Change management polices and practices; assessment tools to evaluate readiness and identify resistance; internal and external environment analysis; labour market trend analysis; communication and training plans regarding changes</t>
  </si>
  <si>
    <t>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CD objectives.</t>
  </si>
  <si>
    <t xml:space="preserve">A progressing use of structured change management  practices is applied to core CD processes (individual development plans e.t.c.) only and the focus is on critical CD emerging changes. There is a consensus about the importance of Change management. Roles in change management process are clarified, tailor-made communication and training plans are evolved in order to cope with change issues.   </t>
  </si>
  <si>
    <t xml:space="preserve">Change management practices are integrated to CD, covering change preparation, communication and training to increase CD practices effectiveness. Change management practices are applied consistently to all CD procedures.  CD practices are clearly focused on adapting changes effectively. </t>
  </si>
  <si>
    <t xml:space="preserve">Change management processes are fully integrated in CD and are informed by data-driven decisions. Sophisticated change management processes  and optimized tools are applied. Change management framework in CD is mandated and aligned to other HR functions. </t>
  </si>
  <si>
    <t>Impact of CD processes to Talent Management</t>
  </si>
  <si>
    <t>What is the impact of CD processes to Talent Management?</t>
  </si>
  <si>
    <t>Evidence: Relative documents and files; analytic tools; career management processes support talent management processes and vice versa; career development paths</t>
  </si>
  <si>
    <t xml:space="preserve">Career Development is not a systematic process, therefore its impact to Talent Management is limited. Career Development processes are reactively implemented, not directly based upon sound talent management practices. </t>
  </si>
  <si>
    <t>Career Development is progressively considered as important tool to ensure key positions of the organization to be filled with most suitable talents. Career Development processes are defined, connected to specific talent management practices.</t>
  </si>
  <si>
    <t>Career Development processes  build career development paths proactively for the talents to sustain ongoing commitment within the organization. Career Development processes create growth opportunities and positive challenges ahead for talents.</t>
  </si>
  <si>
    <t>Career Development and Talent Management are fully integrated processes in the talent segment, considering both interests of talents and organization development. Career Development and  Talent management processes are implemented complementary. Career Development processes are producing optimized career development paths for talents, aligning personal and Organizational future needs.</t>
  </si>
  <si>
    <t>The scale at which Competency Framework is incorporated in CD</t>
  </si>
  <si>
    <t>At what scale is Competency Framework incorporated in CD procedures?</t>
  </si>
  <si>
    <t xml:space="preserve">Evidence: Competency framework in place incorporated into CD procedures </t>
  </si>
  <si>
    <t xml:space="preserve">A Competency Framework is not developed or, job or position specific competencies are defined ad hoc and CD is not based on it. </t>
  </si>
  <si>
    <t>Competency profiles are defined only for key jobs and/or positions. Career Development considers gaps in competency sets, which need to be closed with planned development activities.</t>
  </si>
  <si>
    <t xml:space="preserve">A Competency Framework is implemented in a proactive way upholding both managers and employees in the regularly taken personal development dialogues, supporting the organization to move towards expected performance. </t>
  </si>
  <si>
    <t>HRM fully integrates Competency Framework in all its functions, including CD and it is updated in alignment with all business areas supporting them predictively.</t>
  </si>
  <si>
    <t>Implementation of Training Management (TrM)</t>
  </si>
  <si>
    <t xml:space="preserve">What is the approach to Training Management (TrM) within the organization? </t>
  </si>
  <si>
    <t xml:space="preserve"> Evidence: Training needs; training objectives; training programs</t>
  </si>
  <si>
    <t>The approach to Training Management is unstructured. Training programmes are not aligned to the strategic priorities of the organization. Training needs analysis is not undertaken and there are no formal training interventions to minimise capability gaps. The majority of programmes are undertaken by external agencies, limited internal programmes are coordinated e.g., induction.</t>
  </si>
  <si>
    <t xml:space="preserve">Training procedures are semi-automated with a self service portal in place for standard processes e.g., course waitlists. There is a recognition that a training strategy aligned to the strategic priorities to support improved performance should be implemented. Conscious efforts are made to improve the range of training supports available to staff e.g., webinars, journal subscriptions. Customised interventions are available in some functional domains e.g., legislative drafting module in the tax policy domain.
</t>
  </si>
  <si>
    <t>An advanced training strategy exists where the objectives are aligned to the organization's strategic priorities and apply to all functional domains. Regular updates relating to a number of measures e.g., training programme effectiveness, are provided to senior management. Training needs analysis is undertaken and are used to inform training, workforce planning and career development strategies. A Learning Management System enables the automation of training administration work procedures.</t>
  </si>
  <si>
    <t xml:space="preserve">An optimized training strategy exists which is regularly reviewed in consultation with functional domain representatives to ensure that the available framework continues to support successful outcomes and also addresses emerging skill needs e.g., international taxation. Innovative measures include an active CPD schedule and the use of virtual reality technology. A culture of continuous learning promotes a dynamic and adaptable organization. Training management is perceived as an enabler of organizational success.
</t>
  </si>
  <si>
    <t>Level of digitalization of TrM in the organization</t>
  </si>
  <si>
    <t>To what extent are TrM practices digitalised?</t>
  </si>
  <si>
    <t>Evidence: E-learning platforms; multiple channels; learning management systems (LMS); virtual class; virtual reality; artificial technologies; gamification</t>
  </si>
  <si>
    <t>Training procedures are characterized by low levels of digitalization. Basic tools for data collection and data analysis such as spreadsheets and email are used. Unstructured data is saved in internal systems and local databases with limited capacity for integration exist. The quality and relevance of available information is poor.</t>
  </si>
  <si>
    <t>Training procedures are partially digitalized. Electronic solutions are in place for standard processes e.g., course waitlist applications. Some processes remain paper based e.g., course feedback. Limited digital records are available e.g., staff skills register. Conscious efforts are made to improve the range of training delivery channels e.g., webinars, e-learning modules which are available in certain functional domains only.</t>
  </si>
  <si>
    <t>Training procedures are fully digitalized. A learning management system and an online delivery platform e.g., Moodle, are responsible for the administration and reporting of training interventions and can also host the delivery of online training programmes. Delivery channels include lunch and learn sessions, classroom based training, micro learning. Online recorded courses can be accessed through sanctioned devices.</t>
  </si>
  <si>
    <t xml:space="preserve">Automated solutions ensure that employees able to integrate their career development plan with available training interventions that will address their learning needs and capability gaps based on their work activities and career path and supporting improved organizational performance. Innovative technologies are being incorporated into the training strategy e.g., virtual reality and artificial technologies to assist in customer service delivery interactions.
</t>
  </si>
  <si>
    <t>Communication of TrM</t>
  </si>
  <si>
    <t>Is there a structured approach to communication in relation to TrM?</t>
  </si>
  <si>
    <t>Evidence: Communication policy/ strategy; communication channels</t>
  </si>
  <si>
    <t xml:space="preserve">A structured communication plan is not in place. Training data is provided on request to management to confirm decisions and for compliance purposes. Communications are sporadic and considered when required e.g., as required by legislation or agreement with trade unions. Training programmes are limited and generally undertaken by external agencies. Notices advertising financial sponsorship for study programmes may be circulated through email or on an online noticeboard.
</t>
  </si>
  <si>
    <t>A structured communication plan is in place. Conscious efforts are made to improve the available information on the intranet which relates to training opportunities and resources designed for certain functional domains. Updates in relation to training supports and opportunities are circulated to staff in a timely manner. Employees within certain functional domains are familiar with the available learning and development opportunities e.g., tax collection staff are aware of a range of 'Dealing with Difficult Citizens' webinars.</t>
  </si>
  <si>
    <t xml:space="preserve">Advanced structured communication plan complements the training strategy. A learning management system ensures that training information can be accessed on a number of devices. Multiple communication channels are used e.g., intranet, internal blog. Communication messages are aligned with relevant functions e.g.,  training opportunities are promoted during the annual goal setting stage for performance management purposes. Relevant data is provided to senior management to inform decisions. </t>
  </si>
  <si>
    <t xml:space="preserve">Staff communication relating to training management is personalised to the employee's work activities, functional domain and identified capability gaps and suggest relevant learning and development activities to close these gaps. There is a collaborative culture between functional domain representatives and training managers with the shared expertise enabling a training framework that support the strategic priorities of the organization. A culture of continuous learning is promoted by senior management.
</t>
  </si>
  <si>
    <t>Application of Risk management Principles and Practices in TrM</t>
  </si>
  <si>
    <t>Is there any application of Risk Management principles and practices in TrM?</t>
  </si>
  <si>
    <t>Evidence: ISO 31000; documented  list of TrM risks and methodology used for the identification, assessment and prioritization of risks; mitigation and treatment plans for managing TrM risks; reports regarding the implementation and evaluation of HR Risk Management; internal audit functions; Risk management training schemes</t>
  </si>
  <si>
    <t>Typical legislative or reactive RM procedures are mainly applied. There are no formal processes or consistent actions for indentifying and managing TrM risks. The most important TrM risks might be known but there are no mitigation plans and clear links between TrM risks and the achievement of TrM objectives.</t>
  </si>
  <si>
    <t xml:space="preserve">A systematic, timely and structured RM approach is progressively applied to core TrM issues. Some RM processes are documented and some mitigation plans have been developed for critical TrM risks. A framework for managing risks has been designed and RM principles are increasingly adopted. There are no assigned employees who have the accountability to manage risks. The organization is mainly focused on risk avoidance.
</t>
  </si>
  <si>
    <t>An advanced risk management system on identifying, analyzing, evaluating, treating and monitoring TrM risks has been established. Risk Management is an integral  part of decision making contributing to the achievement of objectives of TrM and is tailored to the processes and  practices of the TrM. Advanced communication, reporting and control mechanisms are present. Functions, roles and responsibilities regarding managing  risk are explicitly defined and accepted. Risk management processes are monitored and reviewed for continuous improvement.</t>
  </si>
  <si>
    <t>There is a fully integrated HR Risk Management system in the whole Risk Management System of the organization. Sophisticated risk management processes and intelligent tools and techniques are applied in the identification, assessment and treatment of TrM risks.  All decisions on TrM issues  are based on documented assessments of risks and opportunities supporting  innovation. Key risks indicators and predictive risk analytics are used.  An optimised approach to address uncertainty is applied and the organization's focus is on intelligent risk taking and excellence.</t>
  </si>
  <si>
    <t>Strategic importance of the TrM to the organization</t>
  </si>
  <si>
    <t>To what extent is TrM aligned to the organization's mission, vision and goals?</t>
  </si>
  <si>
    <t>Evidence: HR Strategy; key performance areas; decision making; training management metrics; standardized methodologies and IT tools are used to trace training needs; learning is assessed; feedback is used to improve and update training practices</t>
  </si>
  <si>
    <t xml:space="preserve"> Organizational training needs are covered ad hoc and training management is not a part of HR strategy. </t>
  </si>
  <si>
    <t xml:space="preserve">Training management is included in some performance areas developed in the HR strategy.
The training process has little impact on the decision-making process, it includes standardized training procedures in some performance areas which are considered as important by HR strategy. Measurable skill improvements are delivered and reported.   
</t>
  </si>
  <si>
    <t>Training management is integrated into HR strategy  as a crucial tool for getting the best employee performance, covering Organizational task needs and achieving strategic goals. Agreed and resourced training plans are in place and are connected clearly to career development. Training aims not only to professional but also to  personal development. Performance change is measured and reported</t>
  </si>
  <si>
    <t>Evidence based training management contributes to HR strategy in a predictive way and it is revised and updated in partnership with all business areas in order to get excellence in employees performance and cover effectively both current and future Organizational task needs. Training involves coaching and mentoring, talents are identified and developed, cooperation with scientific communities is established, and training trends are adopted effectively. Organizational change is measured.</t>
  </si>
  <si>
    <t>Application of Change Management principles in TrM issues.</t>
  </si>
  <si>
    <t>Is there a structured approach to deal with organizational changes in relation to TrM?</t>
  </si>
  <si>
    <t>Evidence: Training policy, procedures and practices; Change Management polices and practices; assessment tools to evaluate readiness  and to identify resistance; internal and external environment analysis; labour market trend analysis; communication and training plans regarding changes</t>
  </si>
  <si>
    <t>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TrM objectives.</t>
  </si>
  <si>
    <t xml:space="preserve">A progressing use of structured change management  practices is applied to core TrM processes (Define and plan the data sources, Training action plan e.t.c.) only and the focus is on critical TrM emerging changes.There is a consensus about the importance of Change management. Roles in change management process are clarified,  tailor-made communication and training plans are evolved in order to cope with change issues.   </t>
  </si>
  <si>
    <t>Change management practices are integrated to TrM, covering change preparation, communication and training to increase TrM practices effectiveness. Change Management practices are applied consistently to all TrM procedures. TrM practices are clearly focused on adapting changes effectively.</t>
  </si>
  <si>
    <t xml:space="preserve">Change management processes are fully integrated in TrM and are informed by data-driven decisions.  Sophisticated change management processes  and optimized tools are applied. Change management framework in TrM is mandated and aligned to other HR functions. </t>
  </si>
  <si>
    <t>Criteria/Evidence:  risk management procedures, training management risks</t>
  </si>
  <si>
    <t>Typical legislative reactive procedures</t>
  </si>
  <si>
    <t>Basic provisions on key training  management issues</t>
  </si>
  <si>
    <t>Establishment of an advanced risk management system to identify, analyse, evaluate and treat training process risks</t>
  </si>
  <si>
    <t xml:space="preserve">Proactive integration of training management system with the whole Risk Management System of the organization </t>
  </si>
  <si>
    <t>The extent to which TrM system supports Talent Management</t>
  </si>
  <si>
    <t xml:space="preserve">To what extent does TrM support Talent Management process in the organization? 
</t>
  </si>
  <si>
    <t>Evidence: training processes/procedures; relative documents and files; analytic tools; automation; HR talent strategy, sophisticated tools for tracing training needs; personalized training plans; sophisticated techniques and methods; KPIs; LMS systems; Big Data Analytics; virtual classrooms; virtual reality systems</t>
  </si>
  <si>
    <t>Training process has no or limited focus on talent management. The training programs are the same for all employees, acting reactively for specific posts related to  talent management issues. There is no provision for targeted training.</t>
  </si>
  <si>
    <t>The organization has standardized training management processes for talents. Training programs focused on talent management are available on request.  Tools for tracing training needs of talents are emerging and the training programs are evaluated. Competencies and performance improvements of high-potential employees may be also measured. Feedback is an ongoing process.</t>
  </si>
  <si>
    <t>Training management processes are focused on talent management proactively, helping to assess and  improve existing talent pools in the organization. There is a sound and targeted training plan for talented employees which is based on their needs and competencies in order to be selected for the right key positions. Training programs are integrated not only with the performance management process but also with career development plans. On-going coaching, mentoring, and feedback. Innovative techniques such as gamification and interactive methods are used. Social and collaborative learning.</t>
  </si>
  <si>
    <t xml:space="preserve">Training processes are designed to identify, develop and retain the talented personnel. There is a  predictive and personalized training plan for talented staff to optimize organizational results, aligning  personal with organizational  future needs.  Strong  Learning Culture that boosts  agility, innovation and sharing expertise. Automate response to the changing environment and to new training trends. Leading techniques that create a  personalized, networked and stimulating talent experience. Intelligent Learning  and agile LMS. Virtual reality systems are operating. Talented employees are engaged and highly empowered to drive their own personal development &amp; growth. 
</t>
  </si>
  <si>
    <t>The scale at which Competency Management is incorporated in TrM practices.</t>
  </si>
  <si>
    <t>At what scale is Competency Management incorporated in TrM practices?</t>
  </si>
  <si>
    <t xml:space="preserve">Evidence: Competency management practices in TrM procedures </t>
  </si>
  <si>
    <t xml:space="preserve">A Competency Framework is not developed or, Key jobs or positions competencies are defined ad hoc in order to meet legal requirements and TrM do not take them into consideration </t>
  </si>
  <si>
    <t>There are competencies defined for key jobs and competency profiles in use. They are progressively  used in the training programmes.</t>
  </si>
  <si>
    <t xml:space="preserve">A Competency Framework is developed and updated in a proactive way for TrM procedures.  Recruitment procedures are proactively responding to current and future needs developing the corresponding competencies.  </t>
  </si>
  <si>
    <t xml:space="preserve">HRM integrates Competency Framework in all its functions, including TrM and it is revised and updated in alignment with all business areas in order to achieve excellence in employees performance who are able to carry out the organization’s vision, mission and meet its expectations. </t>
  </si>
  <si>
    <t>Implementation of Reward Management (ReM)</t>
  </si>
  <si>
    <t>What is the approach to Reward Management (ReM) in the organization?</t>
  </si>
  <si>
    <t>Evidence: Standardisation of procedures with international formal standards; controls to alert for data inconsistencies; payroll execution timelines; availability of real time reporting data on reward procedures; self service platform; personalised reward package</t>
  </si>
  <si>
    <t xml:space="preserve">Salary can be complemented with overtime payments if required for business reasons within budgetary constraints. Payroll and pension procedures are basic, self service mechanisms are non existent i.e., employees are provided with hard copy payslips. No formal reward procedures are in place for other benefits e.g., flexible working arrangements agreed informally between a manager and an employee.
</t>
  </si>
  <si>
    <t xml:space="preserve">Payroll and pension procedures are standardised and semi-automated. Basic self-service mechanisms are in place for employees e.g., online pay statements, travel and subsistence allowance claims. The organization is intending to improve the self-service portal. Formal procedures in relation to other reward strategies are being considered and some practices are available to some staff members or in specific business areas e.g., flexible working arrangements.
</t>
  </si>
  <si>
    <t xml:space="preserve">Advanced payroll and pension procedures are automated and accredited e.g., ISO27001 certification with accurate and timely data available. A bonus system with clear, appraised performance criteria is in place. All information relevant to financial benefits is available through a self-service portal. Formal reward strategy procedures are in place e.g., flexible working arrangements, work life balance strategy, team morale events.
</t>
  </si>
  <si>
    <t xml:space="preserve">Reward management practices are designed to address the strategic priorities of the organization e.g., team morale events aim to increase productivity, salary bonuses are linked to performance outcomes. All procedures are integrated within one system that enables alignment between the reward management strategy and business outputs. An advisory support service is available to staff in designing a personalised reward package suitable to their preferences and career development plans.
</t>
  </si>
  <si>
    <t xml:space="preserve">Not relevant/ not applicable </t>
  </si>
  <si>
    <t>Design of ReM</t>
  </si>
  <si>
    <t>To what extent has the ReM system been designed to be flexible?</t>
  </si>
  <si>
    <t xml:space="preserve"> Evidence: Payments in advance; benefits above the traditional ones (telemedicine options, formal mentoring programmes, emotional and behavioral health care, family-friendly and well-being benefits, financial wellness platform)</t>
  </si>
  <si>
    <t>An inflexible payroll schedule applies; transactional employee benefits such as health insurance and retirement plans are in place. The organization only collects data on the number of posts, entries and exits of employees.</t>
  </si>
  <si>
    <t xml:space="preserve">A defined reward management system operates that tries to align the benefits and payments with the strategic objectives. Some financial benefits exist such as payments in advance and non-financial benefits including flexible working arrangements are available to some staff members in certain conditions. 
</t>
  </si>
  <si>
    <t>A proactive reward management system operates that provides flexible remuneration benefits to employees. Non-financial benefits such as formal mentoring programmes, work-life balance initiatives, family friendly policies are available to employees who can customize their preferred arrangement.</t>
  </si>
  <si>
    <t>Level of digitalization of ReM in the organization</t>
  </si>
  <si>
    <t>To what extent are the ReM practices digitalized?</t>
  </si>
  <si>
    <t>Evidence: Spreadsheets; data collection; analytical tools; self-service system etc</t>
  </si>
  <si>
    <t>Reward management procedures are characterized by low levels of digitalization. The payroll system is inflexible and the quality and availability of data is poor. There is limited capacity for integration with other data sources. A formal reward management strategy is not in place and there is no structured approach in relation to other reward benefits e.g., flexible hours, bonus payments.</t>
  </si>
  <si>
    <t xml:space="preserve">Reward management procedures are partially digitalized. Electronic solutions are in place to enable a self- service platform for standard processes e.g., payroll and pension procedures - online payslips, overtime claims. An unstructured approach operates in relation to other reward benefits which are available on an informal basis in some functional areas e.g., remote working in the tax policy domain. There is a focus on improving the digital infrastructure to support the implementation of a formal reward management strategy.
</t>
  </si>
  <si>
    <t>Reward management procedures are digitalized. There is a reward management strategy addressing reward benefits for all functional domains. A technology solution enables the workforce to access the relevant information on a range of devices and provides a structured and transparent approach regarding available reward benefits e.g., work-life balance strategy, bonus payment information. The system is integrated with other HR functions which enabled a joined up approach in relation to performance management and career development.</t>
  </si>
  <si>
    <t xml:space="preserve">An optimized reward management strategy is designed to promote high level of employee performance and to boast work outputs that are aligned to the strategic priorities of the organization. Automated solutions ensure that  performance management measures, reward management strategy and work outputs can be synthesized and analysed to support improved organizational performance. 
</t>
  </si>
  <si>
    <t xml:space="preserve">Communication of ReM </t>
  </si>
  <si>
    <t>Is there a structured approach to communication in relation to ReM?</t>
  </si>
  <si>
    <t>Evidence: Intranet; newsletter; self-service portal; employee forums; recognition initiatives etc</t>
  </si>
  <si>
    <t>A structured communication plan is not in place. Payroll and pension data is provided on request to management to confirm decisions and for compliance purposes. Communications are sporadic and considered when required e.g., as required by legislative changes, on agreements with trade unions, payroll deadlines. Information in relation to these events is frequently circulated on a retrospective basis. No communication procedures are in place in relation to other reward benefits.</t>
  </si>
  <si>
    <t xml:space="preserve">A structured communication strategy is in place but is focused on supporting the self-service platform that is used for standard procedures e.g., access user guides. Payroll and pension changes are circulated to the workforce on a regular basis. Information relating to informal reward benefits e.g., team morale event, health screening clinics are circulated in some functional domains. Formal procedures in relation to other reward strategies are being considered for application to all domains.
</t>
  </si>
  <si>
    <t xml:space="preserve">A structured communication plan complements the reward management strategy. Information is circulated on a proactive basis through a range of communication channels and formats e.g., townhall events, intranet, data visualizations. Communication messages are aligned with relevant events e.g., materials relating to the bonus system procedures are aligned with the performance management appraisal stage. Workshops are used to promote the range of available reward benefits. </t>
  </si>
  <si>
    <t xml:space="preserve">The reward management strategy is fully integrated with the outputs of business systems enabling alignment of outputs and benefits. This means that information in relation to reward benefits relevant to a specific grade or functional domains is available in real time to the workforce. Innovative initiatives used to promote improved workforce performance and awareness of the rewards management strategy include instant recognition incentives i.e., whereby managers can choose to reward positive outputs and behaviours.
</t>
  </si>
  <si>
    <t>Application of Risk Management Principles and Practices in ReM</t>
  </si>
  <si>
    <t>1.5.1</t>
  </si>
  <si>
    <t>Is there any application of Risk Management principles and practices in ReM?</t>
  </si>
  <si>
    <t>Εvidence: ISO 31000; documented list of ReM risks and methodology used for the identification, assessment and prioritization of risks; mitigation and treatment plans for managing ReM risks; reports regarding the implementation and evaluation of HR Risk Management; internal audit functions; risk management training schemes</t>
  </si>
  <si>
    <t>Typical legislative or reactive RM procedures are mainly applied. There are no formal processes or consistent actions for indentifying and managing ReM risks. The most important ReM risks might be known but there are no mitigation plans and clear links between ReM risks and the achievement of ReM objectives.</t>
  </si>
  <si>
    <t xml:space="preserve">A systematic, timely and structured RM approach is progressively applied to core ReM issues. Some RM processes are documented and some mitigation plans have been developed for critical ReM risks. A framework for managing risks  has been designed and RM principles are increasingly adopted. There are no assigned employees who have the accountability to manage risks. The organization is mainly focused on risk avoidance.
</t>
  </si>
  <si>
    <t>An advanced risk management system on identifying, analyzing, evaluating, treating and monitoring ReM risks has been established. Risk Management is an integral part of decision making contributing to the achievement of objectives of ReM and is tailored to the processes and  practices of the ReM. Advanced communication, reporting and control mechanisms are present. Functions, roles and responsibilities regarding managing risk are explicitly defined and accepted. Risk management processes are monitored and reviewed for continuous improvement.</t>
  </si>
  <si>
    <t>There is a fully integrated HR Risk Management system in the whole Risk Management System of the organization. Sophisticated risk management processes  and intelligent tools and techniques are applied in the identification, assessment and treatment of ReM risks. All decisions on ReM issues  are based on documented assessments of risks and opportunities supporting  innovation. Key risks indicators and predictive risk analytics are used. An optimized approach to address uncertainty is applied and the organization's focus is on intelligent risk taking and excellence.</t>
  </si>
  <si>
    <t>Strategic importance of ReM in the organization</t>
  </si>
  <si>
    <t>To what extent is ReM aligned with the organization's mission, vision and goals?</t>
  </si>
  <si>
    <t>Evidence: Standardization of procedures with international formal standards; personalized reward package</t>
  </si>
  <si>
    <t xml:space="preserve">There is a basic Reward management system, which is not or limited aligned to the strategic objectives of the Organization. Salary is the only formal reward scheme available to all staff members, strictly depended on qualifications and experience and not on performance. </t>
  </si>
  <si>
    <t xml:space="preserve">A Reward Management System is progressively aligned to the Organizational needs. Defined ReM procedures are in place supporting partially Business objectives. Employee rewards are informal arrangements and do not support the HR strategy. </t>
  </si>
  <si>
    <t>A proactive reward management system is in place that provides flexible remuneration benefits to employees. Non-financial benefits such as formal mentoring programmes, work-life balance initiatives, family friendly policies are available and represent a central component of the HR strategy which aims to support the achievement of strategic organizational objectives.</t>
  </si>
  <si>
    <t>A predictive Reward Management System is in place that provides optimized  reward schemes to employees. The System is fully aligned and integrated with business objectives. Sophisticated Reward Management practices are used widely.</t>
  </si>
  <si>
    <t xml:space="preserve">Application of Change Management principles in ReM issues
</t>
  </si>
  <si>
    <t>Is there a structured approach to deal with organizational changes in relation to ReM issues?</t>
  </si>
  <si>
    <t>Evidence: Reward policies, personal reward packages, bonus, financial and non-financial benefits and promotion options; change management practices; assessment instruments to evaluate readiness; self-evaluation tools to identify resistance; internal and external environment analysis; labour market trend analysis; communication; coaching and training plans regarding changes</t>
  </si>
  <si>
    <t xml:space="preserve">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ReM objectives.
</t>
  </si>
  <si>
    <t xml:space="preserve">A progressing use of structured change management  practices is applied to core ReM processes (Compensation policy, Job analysis and evaluation e.t.c.) only and the focus is on critical ReM emerging changes. There is a consensus about the importance of Change management. Roles in change management process are clarified,  tailor made communication and training plans are evolved in order to cope with change issues.   </t>
  </si>
  <si>
    <t xml:space="preserve">Change management practices are integrated to ReM, covering change preparation, communication and training to increase RM practices effectiveness. Change management practices are applied consistently to all Reward management procedures. RM practices are clearly focused on adapting changes effectively. </t>
  </si>
  <si>
    <t xml:space="preserve">Change management processes are fully integrated in ReM and are informed by data-driven decisions. Sophisticated change management processes  and optimized tools are applied. Change management framework in ReM is mandated and aligned to other HR functions. </t>
  </si>
  <si>
    <t>The extent to which  ReM supports Talent Management</t>
  </si>
  <si>
    <t>To what extent does the ReM System support the Talent Management process in the organization?</t>
  </si>
  <si>
    <t>Evidence: Personalized reward package that caters to the individual preferences of employees and aims to attract and retain talented employees</t>
  </si>
  <si>
    <t>The Reward System is inflexible with no/ or limited connection with talent management process. There is no or too few rewards for the  top-performers and the system gives little incentives for learning  and development.</t>
  </si>
  <si>
    <t xml:space="preserve">The Reward System is progressively connected with individual performance. It is also linked to the business areas and skills of the staff member and specific incentives are available. </t>
  </si>
  <si>
    <t>The Reward System and the talent management process are integrated. The pay and non pay elements of the remuneration package available are well developed and informed by analyses undertaken by reward specialists and based on business priorities and outcomes as well as the  top-talent needs. Advanced benefits above the traditional ones are available ( (e.g., formal mentoring and coaching programs, emotional/ behavioral health care, family-friendly and well-being benefits, autonomy, space for experiment new ideas).</t>
  </si>
  <si>
    <t xml:space="preserve">A flexible and fully integrated reward system provides a personalized reward package to the talented employees in order to support  the talent management process. The system does not only reward the outcomes but also the attitudes and behaviors in order to achieve compatibility with the organization's values and culture. Sophisticated Reward Management practices, leading benefits schemes and recognition programs are used widely. Automated response to talent changing needs. Influential caring organization culture. </t>
  </si>
  <si>
    <t>The scale at which Competency Framework interacts with ReM Schemes</t>
  </si>
  <si>
    <t>At what scale is Competency Management connected with ReM practices?</t>
  </si>
  <si>
    <t xml:space="preserve">Evidence: Competency management practices in reward procedures </t>
  </si>
  <si>
    <t xml:space="preserve">A Competency framework is not developed or, Key jobs or position specific competencies are defined ad hoc, therefore connection with ReM is limited. </t>
  </si>
  <si>
    <t>There are competencies defined for key jobs and competency profiles in use. Competencies partially support ReM practices.</t>
  </si>
  <si>
    <t xml:space="preserve">A Competency Framework is developed and updated  supporting all RM procedures in a proactive manner. The organization systematically analyzes the competencies of all jobs that results to a Competency based ReM system. </t>
  </si>
  <si>
    <t xml:space="preserve">HRM fully integrates Competency Framework in all its functions, including ReM and it is updated in alignment with all business areas supporting them predictively, resulting to high levels of employee engagement and organizational outcome. </t>
  </si>
  <si>
    <t>Implementation of Performance Management (PM)</t>
  </si>
  <si>
    <t>What is the approach to Performance Management (PM) in the organization?</t>
  </si>
  <si>
    <t xml:space="preserve">Evidence: PM procedures, documents, practices, processes; relative documents and file; analytic tools, automations </t>
  </si>
  <si>
    <t>Performance Management is a compliance-based exercise which is implemented on an annual basis in order to comply with the legal and/ or procedural framework. Written guidelines are available in relation to the stages of the performance management cycle e.g., performance appraisal, feeback review. No training supports are available to managers and staff members. The process is administratively burdensome and the quality of performance management data is poor and unstructured.</t>
  </si>
  <si>
    <t>Performance Management is perceived as a valuable and insightful tool in some business areas in identifying goals, development actions and enabling improved employee performance and valued competencies. The process is semi-automated and the majority of processes can be completed by employees and managers through an e-platform; a range of training materials and sessions are available to support managers and staff in applying the performance management processes.</t>
  </si>
  <si>
    <t xml:space="preserve">The Performance Management process is recognised by senior management as an advanced  instrument in enabling the achievement of strategic business outcomes. The process is fully digitalised enabling a joined up approach across a range of HR functions e.g., training, reward management, workforce planning. Performance management data is aligned with business outcomes to support the strategic decision making process and additional salary payments are aligned to the performance management process. </t>
  </si>
  <si>
    <t xml:space="preserve">The Performance Management process is implemented in a systematic way (phases, roles, inputs, outputs, feedback, reports, KPIs) and is based on a well structured system. There is a holistic approach to addressing performance gaps. These gaps are systematically and continuously reviewed. PM is a must-have process (tool) for decision making. </t>
  </si>
  <si>
    <t>The level of digitalization of PM in the organization</t>
  </si>
  <si>
    <t>To what extent are the PM practices digitalized?</t>
  </si>
  <si>
    <t>Evidence: Processes; relative documents and files; analytic tools; automations</t>
  </si>
  <si>
    <t xml:space="preserve">Performance management procedures are characterised by low levels of digitalization. Basic tools for data collection are used e.g., peformance appraisals are completed through a paper based form which is then scanned into a local database with limited capacity for integration with other information sources. The performance management process is administratively burdensome and the quality of the data is poor and unstructured. </t>
  </si>
  <si>
    <t xml:space="preserve">Performance management procedures are partially digitalized. An e-platform is in place for standard processes e.g., goal setting, reward rating, appraisal form. Segregated information sources are in use but there is a focus on the future integration of databases. Standardized performance management data is available apart from compliance-driven statistics. </t>
  </si>
  <si>
    <t xml:space="preserve">Performance management procedures are fully digitalised and an interactive dashboard is available to managers.The PM is integrated to other HR functions which enables a joined up approach across a range of HR processs e.g., performance management data is aligned with training management to support the strategic decision making process. Employees are able to access information through a wide range of sources which facilitates communication between employees and managers. </t>
  </si>
  <si>
    <t xml:space="preserve">Automated solutions ensure that performance management processes are accessible enabling active participation from the workforce who understand that it aligns workforce performance with organizational objectives. The technology based platform contributes to increased standardization of management processes and provides a searchable database for storing high-quality goals and performance elements subjected to analysis  e.g., tracking asssociation and correlations between performance, compensation and promotion.
</t>
  </si>
  <si>
    <t>Communication of PM</t>
  </si>
  <si>
    <t>Is there a structured approach to communication in relation to PM?</t>
  </si>
  <si>
    <t>Evidence: Processes; relative documents and files; analytic tools; automation; cloud-technologies</t>
  </si>
  <si>
    <t xml:space="preserve">A structured communication policy is not in place. Performance Management data is provided on request to management to confirm decisions.  Communications are sporadic and considered on an ad -hoc basis as required by legislation or agreement with trade unions e.g., the performance appraisal document is available to the specified employee member on request. 
</t>
  </si>
  <si>
    <t xml:space="preserve">A structured communication strategy is in place but is focused on supporting the e-platform that is used for standard procedures e.g., the goal-setting form. Updates in relation to performance management cycle are circulated to the workforce on a regular basis through a number of communication channels e.g., email, intranet. Managers in some functional domains clearly define work expectations and keep employees informed about their progress towards the achievements of goals. 
 </t>
  </si>
  <si>
    <t xml:space="preserve">A structured communication plan applies to all stages of the performance management process. Information is circulated on a proactive basis through range of communication channels e.g., self service platform, intranet, manager briefing sessions. Senior management communicate the importance of effective performance management in the achievement of business goals. Managers define work expectations and keep employees informed about their progress towards the achievements of goals and suggest corrective action.
</t>
  </si>
  <si>
    <t>A predictive approach to performance management takes into account a range of factors in determining the optimal outputs. Communications are personalised according to the functional domain and grade of the employee to ensure that it is relevant to the recipient. Employees support the process, discussing their roles, the competencies required and defining objectives in conjunction with their managers. Senior management communicate the importance of performance management in the achievement of business goals.</t>
  </si>
  <si>
    <t>Application of Risk Management Principles and Practices in PM</t>
  </si>
  <si>
    <t>Is there any application of Risk Management principles and practices in PM?</t>
  </si>
  <si>
    <t>Evidence: ISO 31000; documented list of PM risks and methodology used for the identification, assessment and prioritization of risks; mitigation and treatment plans for managing PM risks; reports regarding the implementation and evaluation of HR Risk Management; internal audit functions; risk management training schemes</t>
  </si>
  <si>
    <t>Typical legislative or reactive RM procedures are mainly applied. There are no formal processes or consistent actions for indentifying and managing PM risks. The most important PM risks might be known but there are no mitigation plans and clear links between PM risks and the achievement of PM objectives.</t>
  </si>
  <si>
    <t xml:space="preserve">A systematic, timely and structured  RM approach is progressively applied to core PM issues. Some PM processes are documented and some mitigation plans have been developed for critical PM risks. A framework for managing risks  has been designed and PM principles are increasingly adopted. There are no asssigned employees who have the accountability to manage risks. The organization is mainly focused on risk avoidance.
</t>
  </si>
  <si>
    <t>An advanced risk management system on identifying, analyzing, evaluating, treating and monitoring risks has been established. Risk Management is an integral part of decision making contributing to the achievement of objectives of PM  and is tailored to the processes and  practices of the PM. Advanced communication, reporting and control mechanisms are present. Functions, roles and responsibilities regarding managing  risk are explicitly defined and accepted. Risk management processes are monitored and reviewed for continous improvement.</t>
  </si>
  <si>
    <t>There is a fully integrated HR Risk Management system in the whole Risk Management System of the organization. Sofisticated risk management processes  and intelligent tools and techniques are applied in the indentification, assessment and treatment of PM risks. All decisions on PM issues  are based on documented assessments of risks and opportunties supporting  innovation. Key risks indicators and predictive risk analytics are used. An optimised approach to address uncertainty is applied and the organization's focus is on intelligent risk taking and excellence.</t>
  </si>
  <si>
    <t>Strategic importance of PM in the organization</t>
  </si>
  <si>
    <t xml:space="preserve">To what extent is PM aligned with the organization's mission, vision and goals?
</t>
  </si>
  <si>
    <t>Evidence: PM procedures, documents, practices, processes, relative documents and files; analytic tools; automations</t>
  </si>
  <si>
    <t xml:space="preserve">Performance Management is not a part of HR strategy. The usage of Performance Management in identifying  and satisfying  current and future needs of the organization is rare. Decision making is not based on Performance Management. Cooperation between line managers and Performance Management team happens on the basis of report requests and not on the accomplishment of the organizational goals.
</t>
  </si>
  <si>
    <t>Performance Management plays a progressing role in the formation of HR strategy which takes into consideration performance appraisals results in order to set out suitable policies  for ensuring employees performance excellence and achieving organizational goals.</t>
  </si>
  <si>
    <t xml:space="preserve">
Performance Management is discussed regularly to provide leaders feedback and provide opportunity to adjust the leadership decisions. Performance Management is taken into account by all business areas in a proactive way, in order to enhance  their efforts to  accomplish their goals.
</t>
  </si>
  <si>
    <t>Performance Management is fully integrated to HR Strategy. PM enables Organization to identify, monitor and promote the most productive and engaged employees and supports future Organizational development. Evidence based Performance Management decisions contribute to HR strategy in a predictive way. PM practices and plans are revised and updated in partnership with all business areas in order to get excellence in employees performance and enhance current and future effectiveness.</t>
  </si>
  <si>
    <t xml:space="preserve">Application of Change Management principles in PM issues
</t>
  </si>
  <si>
    <t>Is there a structured approach to deal with organizational changes in relation to PM issues?</t>
  </si>
  <si>
    <t>Evidence: Change management polices and practices; assessment tools to evaluate readiness  and to identify resistance; internal and external environment analysis; labour market trend analysis; communication and training plans regarding changes</t>
  </si>
  <si>
    <t>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PM objectives.</t>
  </si>
  <si>
    <t xml:space="preserve">A progressing use of structured change management  practices is applied to core PM processes (goal setting, evaluation e.t.c.) only and the focus is on critical PM emerging changes. There is a consensus about the importance of Change management. Roles in change management process are clarified,  tailor made communication and training plans are evolved in order to cope with change issues.   </t>
  </si>
  <si>
    <t>Change management practices are integrated  to PM, covering change preparation, communication and training to increase PM practices effectiveness. Change management practices are applied consistently to all performance management procedures. PM practices are clearly focused on adapting changes effectively.</t>
  </si>
  <si>
    <t xml:space="preserve">Change management processes are fully integrated in PM and are informed by data-driven decisions.  Sophisticated change management processes  and optimized tools are applied. Change management framework in  PM  is mandated and aligned to other HR functions. </t>
  </si>
  <si>
    <t>The extent to which PM supports Talent Management</t>
  </si>
  <si>
    <t>To what extent is the performance system developed to identify and grow talent within the organization?</t>
  </si>
  <si>
    <t>Evidence: HR Strategy including Performance management issues linked with Talent Management; talent strategy; performance management processes/procedures; relative documents and files; competency framework; MIS; data-analysis; KPIs</t>
  </si>
  <si>
    <t xml:space="preserve">Performance system is formal and contributes to a limited extent to identifying and developing talent. </t>
  </si>
  <si>
    <t xml:space="preserve">The performance system is based on standardized competency framework that allows the identification of potential talents and skill gaps. Talent can demonstrate ability to provide high level performance through fulfilling  and exceeding agreed objectives. No calibration between the assessments for different employees though.
</t>
  </si>
  <si>
    <t>The implemented performance system is integrated with all the other HR systems and allows the alignment of talented employees objectives with those of the organization. High grades in the performance assessment are calibrated in the organization, making it possible to identify talent in the same way across the organization.  Performance management is tied up with training and development programs and uncoupled with reward &amp; recognition systems.</t>
  </si>
  <si>
    <t xml:space="preserve">The implemented performance system  optimizes the organization's capacity to transform into a solid talent factory. Talent is recognized as a role model, providing on regular basis high level results and promoting commitment and aspired culture in the organization. Sophisticated technologies are integrated with talent systems providing data for feedback and planning. Talents are highly empowered to drive their own personal development &amp; growth. 
</t>
  </si>
  <si>
    <t>The scale at which Competency Management is incorporated in PM practices.</t>
  </si>
  <si>
    <t>At what scale is Competency Management incorporated in PM practices?</t>
  </si>
  <si>
    <t xml:space="preserve">Evidence: Competency management practices in PM procedures </t>
  </si>
  <si>
    <t>A Competency Framework is not developed or, Key jobs or positions competencies are defined ad hoc in order to meet legal requirements for PM needs.</t>
  </si>
  <si>
    <t>The organization's competencies are defined only for key jobs. PM procedures use basic competency analysis  but in a non-systematic way.</t>
  </si>
  <si>
    <t xml:space="preserve">A Competency Framework is developed and updated, supporting all WF&amp;SP procedures in a proactive manner. The organization systematically analyzes the competencies of all jobs that results to a Competency based TM System. Delivering tailor-made training programmes supporting effectively future organizational needs. </t>
  </si>
  <si>
    <t xml:space="preserve">A Competency Framework is fully integrated in all HRM functions, including PM and is aligned with all business areas supporting competency development needs predictively. </t>
  </si>
  <si>
    <t>The extend to which feedback is an integrated part of the PM process</t>
  </si>
  <si>
    <t>6.1.1</t>
  </si>
  <si>
    <t>To what extent is feedback used in PM practices?</t>
  </si>
  <si>
    <t xml:space="preserve">There is a standardized  process for using feedback (usually by frontline managers).
Feedback is taken into account partially and sporadically in PM practices.  </t>
  </si>
  <si>
    <t>Feedback is an integrated part of PM in a holistic way (written procedures, documents, IT systems).
PM practices are based upon and are redesigned through feedback provision.</t>
  </si>
  <si>
    <t>Promoting Working Wellbeing Enablers
(Organizational Culture, Organizational Climate, Organizational Trust, Employee Engagement, Job Satisfaction, Work Ethics, Work-Life Balance, Flexible Working Arrangements)</t>
  </si>
  <si>
    <t xml:space="preserve">Το what extent does HR function promote policies and practices (e.g., work-life balance) that lead to enhanced levels of organizational trust, employee engagement, job satisfaction etc?  </t>
  </si>
  <si>
    <t>Evidence: Policy/strategy; processes; documents; HR practices; surveys addressed to stakeholders (managers, employees, union representatives, human resource personnel); workforce health and wellbeing programs; employee assistance programs (EAPs) etc</t>
  </si>
  <si>
    <t>No real consideration of the importance of HR initiatives as enablers to be applied  in the Organization. Implement controls &amp; standards. Reactive response &amp; limited autonomy innovation.</t>
  </si>
  <si>
    <t xml:space="preserve">There is some understanding of the importance of HR initiatives on supporting Organizational Goals. Standardized HR practices enable support to the major Organizational Areas acting proactively. </t>
  </si>
  <si>
    <t xml:space="preserve">HR has a clear and robust policy on managing HR enablers e.g., job enlargement. Advanced HR practices enable support to the all Organizational Areas.  </t>
  </si>
  <si>
    <t xml:space="preserve">The organizational context is entirely supportive of optimised HR policies and practices on managing HR enablers. Fully integrated HR practices provide support to all Organizational Areas. Managers and employees are fully supported in developing aligned behaviours, values and self-awareness. Job enrichment. </t>
  </si>
  <si>
    <t xml:space="preserve">Administrative vs. Innovation in HR
Traditional personnel management vs. innovative Human Resource Management 
</t>
  </si>
  <si>
    <t>To what extent does HR act as an HR (innovative) expert as opposed to support (administrative) function?</t>
  </si>
  <si>
    <t>Evidence: Policy/strategy; processes; relevant documents; HR practices</t>
  </si>
  <si>
    <t>Majority of HR efforts and results on administrative actions. Implement controls &amp; standards. Reactive response &amp; limited autonomy innovation. HR has low credibility and is perceived as a back office service.</t>
  </si>
  <si>
    <t xml:space="preserve">Structured HR Services support Organizational Goals. HR practices are more simple, transparent &amp; adoptive to business needs. </t>
  </si>
  <si>
    <t>HR Services are aligned to Organizational goals, facilitate &amp; improve Organizational Agility. HR has an increasing credibility in all HR functions and contributes decisively to organization success.</t>
  </si>
  <si>
    <t>HR programs that create/ promote adaptability, innovation, collaboration and speed. Optimized practices &amp; policies support all business operation areas predictively.</t>
  </si>
  <si>
    <t>HR as Strategic Partner 
Strategic integration of HR  to the Organization's strategy</t>
  </si>
  <si>
    <t xml:space="preserve">To what extent is HR Strategy infused all over the Organization? </t>
  </si>
  <si>
    <t>Evidence: Policy/ strategy; processes; documents; HR practices</t>
  </si>
  <si>
    <t xml:space="preserve">HR policy/ practices/ procedures are not aligned /connected to business goals. Organization doesn't  have a clear understanding of
how people can add value. HR contributes on a response basis in high level Organizational Strategy conversations. </t>
  </si>
  <si>
    <t xml:space="preserve">HR has a progressing credibility in the organization and is considered capable of providing technical expertise in specific areas of HR. HR strategy is not clearly aligned to Organization strategies. </t>
  </si>
  <si>
    <t>HR functions are aligned and connected to business areas. HR strategy supports proactively organization’s strategy. Many HR initiatives provide business guidance, and continuous improvement.</t>
  </si>
  <si>
    <t>Business-integrated HR. HR  leadership an equal partner in overall organization strategy formulation and execution. HR strategy is fully  integrated and directionally consistent in supporting the Organization’s strategy.</t>
  </si>
  <si>
    <t>HR Agility and Readiness to support organizational change by handling emergency situations</t>
  </si>
  <si>
    <t>To what extend does HR act as change agent handling emergency situations?</t>
  </si>
  <si>
    <t>Evidence: Policy/ strategy; processes; relevant documents; HR practices</t>
  </si>
  <si>
    <t xml:space="preserve">There is an ad hoc response and there is no plan for handling emergency situations. Compliance driven or reactive Change Management practices are applied. </t>
  </si>
  <si>
    <t xml:space="preserve">A progressing use of structured emergency management practices are applied focused on critical health and safety changes. </t>
  </si>
  <si>
    <t>Emergency management practices are integrated  to HRM, covering emergency management preparation, communication and training to increase overall Organization's effectiveness. HR policy and practices are clearly focused on handling emergency situations effectively.</t>
  </si>
  <si>
    <t xml:space="preserve">Emergency management processes are fully integrated in HRM and  contribute to data-driven decisions. Sophisticated emergency  management processes and optimized analytical tools are applied.  Emergency management framework in HRM  is mandated and aligned to all business areas. </t>
  </si>
  <si>
    <t xml:space="preserve">PA2.1.2.1                     </t>
  </si>
  <si>
    <t>PA2.1.4.1</t>
  </si>
  <si>
    <t>PA3.1.4</t>
  </si>
  <si>
    <t>PA3.1.4.1</t>
  </si>
  <si>
    <t>PA3.5</t>
  </si>
  <si>
    <t>PA3.5.1.</t>
  </si>
  <si>
    <t>PA3.5.1.1.</t>
  </si>
  <si>
    <t>PA4.1.3</t>
  </si>
  <si>
    <t>PA4.1.3.1</t>
  </si>
  <si>
    <t>PA4.1.4</t>
  </si>
  <si>
    <t>PA4.1.4.1</t>
  </si>
  <si>
    <t>PA5.1.4</t>
  </si>
  <si>
    <t>PA5.1.4.1</t>
  </si>
  <si>
    <t>PA5.4</t>
  </si>
  <si>
    <t>PA5.4.1</t>
  </si>
  <si>
    <t>PA5.4.1.1</t>
  </si>
  <si>
    <t>PA6.1.4</t>
  </si>
  <si>
    <t>PA6.1.4.1</t>
  </si>
  <si>
    <t>PA6.1.5</t>
  </si>
  <si>
    <t>PA6.1.5.1</t>
  </si>
  <si>
    <t>PA7.1.3.1.</t>
  </si>
  <si>
    <t>PA8.1</t>
  </si>
  <si>
    <t>PA8.1.1</t>
  </si>
  <si>
    <t>PA8.1.1.1</t>
  </si>
  <si>
    <t>PA8.1.2</t>
  </si>
  <si>
    <t>PA8.1.2.1</t>
  </si>
  <si>
    <t>PA8.2</t>
  </si>
  <si>
    <t>PA8.2.1</t>
  </si>
  <si>
    <t>PA8.2.1.1</t>
  </si>
  <si>
    <t>PA8.3</t>
  </si>
  <si>
    <t>PA8.3.1</t>
  </si>
  <si>
    <t>PA8.3.1.1</t>
  </si>
  <si>
    <t>univoco</t>
  </si>
  <si>
    <t>The extent to which HR policies and procedures as well as HR professionals promote talent management culture</t>
  </si>
  <si>
    <t xml:space="preserve">To what extent does HR function promote a talent management culture in the organization? 
</t>
  </si>
  <si>
    <t>Individual talent processes or silos. A compliance based approach meeting the legal or operational requirements. Local focus on talent and limited diversity.</t>
  </si>
  <si>
    <t>Starting to connect talent process. Standardized processes, not integrated. There is a focus on improving initiatives for specific Job Families, but no clear policy for the whole Organization. A set of talent-focused metrics are in place.</t>
  </si>
  <si>
    <t>Talent management strategies are developed and implemented. Talent management is integrated in the Organization's Strategic Planning. Advanced Talent Management processes with various technological resources. A significant number of  talent and leadership development programs.</t>
  </si>
  <si>
    <t xml:space="preserve">Fully integrated Talent management Strategy. Predictive processes are in use with all technologies integrated. Optimized talent and leadership development programs meet both organization and talent demands. </t>
  </si>
  <si>
    <t>PA8.4.1.1</t>
  </si>
  <si>
    <t>PA8.4.1</t>
  </si>
  <si>
    <t>PA8.4</t>
  </si>
  <si>
    <t xml:space="preserve">Administrative vs. Innovation in HR
Traditional personnel management vs. innovative Human Resource Management </t>
  </si>
  <si>
    <t xml:space="preserve">To what extent does TrM support Talent Management process in the organization? </t>
  </si>
  <si>
    <t>HR Ability</t>
  </si>
  <si>
    <t/>
  </si>
  <si>
    <t xml:space="preserve">Β-Most of the recruitment  procedures are standardised. Vacant positions are advertised through a variety  of communication channels e.g., career fairs, email newsletters which aim to attract a wide selection of candidates. Digital solutions are in place for repetitive tasks e.g., evaluating application forms against essential criteria and scheduling online assessment tests. Some processes remain unstandardised e.g., a semi-structured approach is used for interviews, candidate's assessment. </t>
  </si>
  <si>
    <t xml:space="preserve">C-A structured approach applies to all recruitment procedures. A targeted communication approach is used to identify appropriate candidates to fill a vacant position. This approach includes building strong relationships with educational institutions and professional bodies. A competency framework that specifies desirable behaviours is used in the selection process. An applicant tracking system ensures an accessible process which can be adjusted to suit the specific requirements of the vacant position.
</t>
  </si>
  <si>
    <t xml:space="preserve">D-An optimized approach meets the requirements of the vacant post e.g., simulated exercise, assessment centres. Digital solutions are in place to ensure that the candidate assessment process is automated e.g., pre-interview screening is completed by a software. Representatives from functional domains are consulted in relation to information booklets, candidate profiles e.t.c. to ensure that the right candidates with the right skills are being recruited that align to the organizational strategic priorities. Limited turnover. </t>
  </si>
  <si>
    <t xml:space="preserve">E-Not relevant/ not applicable. </t>
  </si>
  <si>
    <t xml:space="preserve">C-Recruitment processes are fully digitalized and automated. An applicant tracking system is in place that provides end-to-end recruiting automation. Social media channels are used to promote the organization and to establish a wider pool of candidates for appropriate roles. 
</t>
  </si>
  <si>
    <t>D-Innovative measures associated with the recruitment marketing strategy include candidate referral incentives and university partnership schemes to build specialist talent pipelines. Information in relation to job profiles and the recruitment process e.g., assessment centres, technical interviews are available to candidates through a dedicated portal. Functional domain representatives assist in designing relevant targeted communications for specific groups ensuring that recruitment procedures are aligned to the strategic objectives and goals.</t>
  </si>
  <si>
    <t xml:space="preserve">B-A systematic, timely and structured  RM approach is progressively applied to core RE issues. Some RM processes are documented and some mitigation plans have been developed for critical RE risks. A framework for managing risks has been designed and RM principles are increasingly adopted. There are no assigned employees who have the accountability to manage risks. The organization is mainly focused on risk avoidance.
</t>
  </si>
  <si>
    <t xml:space="preserve">D-Recruitment plans are fully integrated into HR strategy and their interconnection is systematically reviewed and improved. Recruitment is optimized supporting the organization’s goals. Organization becomes an employer of choice for talents and sustains a long term development. Strategic recruitment plans that interact with defined career paths from entry to senior level, advanced analytics to identify internal and external trends in competencies. </t>
  </si>
  <si>
    <t xml:space="preserve">D-Talent management procedures operate predictively. Optimized  analytic tools, predictive marketing scheme for attracting talents with a relationship building orientation, self-improving procedures that are fully integrated  in all types and phases of recruitment processes are applied. </t>
  </si>
  <si>
    <t xml:space="preserve">C-A Competency Framework is developed and updated in a proactive way for recruitment procedures which are proactively responding to current and future needs concerning competency demands. </t>
  </si>
  <si>
    <t>B-There is a shared understanding of the purpose of strategic WF&amp;SP. A workforce plan contained descriptive workforce data e.g., size of workforce, age demographics is completed on an annual basis. There is no consultation, no alignment with the strategic goals and objectives and no action plan. Formal procedures are implemented in relation to meeting the staffing needs of the organization in the short term e.g., forecasting templates are circulated to functional domains on a regular basis.</t>
  </si>
  <si>
    <t xml:space="preserve">D-An enterprise resourcing planning solution enables the availability of a range of core business process data as well as workforce data e.g., specialist skills which informs a predictive approach to strategic WF&amp;SP. A range of potential scenarios are documented in the WF&amp;S plan. Ongoing monitoring of the plan takes place to ensure that the action plan remains aligned to the strategic goals and that no significant knowledge gaps arises e.g., services automation, legislative changes. A senior level sponsor board may act as champions conducting periodic reviews of the process and resolving issues that may arise.
</t>
  </si>
  <si>
    <t>A-A structured communication plan is not in place. WF&amp;S planning data is provided on request to management to confirm decisions. Workforce planning is an operational process and is focused on ensuring that the organization adheres to the budgetary staff allocation. There is a limited understanding of the strategic goals and the workforce planning forecasting process does not include communication and consultation with stakeholders outside the HR and Finance functional domains. Data is available on request.</t>
  </si>
  <si>
    <t>B-A structured communication plan is in place and regular consultations are scheduled with functional domain representatives in relation to their operational workforce planning requirements in the short term e.g., the number of posts that will need be filled. Representatives are not consulted about the future workforce needs or the upward and downward pressure that may transpire in the medium term e.g., new or changed services. A descriptive workforce plan is available on the intranet and is produced without consultation.</t>
  </si>
  <si>
    <t xml:space="preserve">C-A culture of strategic WF&amp;S planning is promoted. Senior management is formally consulted in relation to the WF&amp;S plan and provided with questions designed to provoke critical thinking in relation to the resourcing demands e.g., the impact of automation on citizen service area staffing. Functional domain representatives are consulted about their strategic workforce planning requirements on a regular basis, a network is established to disseminate best practice and for sharing experiences.
</t>
  </si>
  <si>
    <t xml:space="preserve">D-Strategic WF&amp;S planning assists the organization in making critical decisions related to the workforce and ensures that it has the capability and capacity required to deliver on its strategic goals in the coming years. There is ongoing collaboration between functional domain representatives and workforce planning specialists in designing an iterative document that remains relevant and aligned to the organizational business needs. Managers understand the role of workforce planning as an enabler of  performance and support the action plan. 
</t>
  </si>
  <si>
    <t>A-WF&amp;SP is not aligned or there is a limited connection with the organization’s goals. There is not  sufficient awareness of the current or future workforce needs and gaps. There is a lack of articulated objectives and goals regarding the outputs of WF&amp;SP. WF&amp;S planning complies to legal requirements or emerges reactively.</t>
  </si>
  <si>
    <t xml:space="preserve">B-The organization's talent detection procedures in existing personnel are operated in a standardized way resulting in generic training and development plans. Progressive alignment with operational future needs. </t>
  </si>
  <si>
    <t xml:space="preserve">C-The organization's talent detection procedures in existing personnel are operated on an individual and  proactive basis formulating personalized training and development plans. Advanced alignment with operational future needs. </t>
  </si>
  <si>
    <t>C-An advanced Competency Framework is developed and updated, supporting all WF&amp;SP procedures in a proactive way. The organization systematically analyzes the competencies of all jobs that end up to a Competency based WF&amp;S Plans delivers tailor-made roadmaps meeting future organizational needs.</t>
  </si>
  <si>
    <t xml:space="preserve">D-A predictive approach produces analyses which are used to inform policies and initiatives e.g., recruitment strategies, the diversity agenda. HR analytics measure all elements of organizational performance which is compared with the business strategy to predict potential future challenges and in identifying patterns e.g., team behaviours in high performance teams. Analytics demonstrate the impact that HR activities have on workforce performance and represent a critical factor in making decisions related to the workforce.
</t>
  </si>
  <si>
    <t>A-The approach to HR analytics is characterized by low levels of digitalization. There is no formal approach to HR analytics and basic tools used to collate data e.g., spreadsheets. Unstructured data is saved in different internal systems and local databases with limited capacity of integration. The quality and relevance of available information is poor.</t>
  </si>
  <si>
    <t xml:space="preserve">B-HR analytics procedures are increasingly digitalized. A number of segregated information sources are in use but there is a focus on the future integration of databases. Data dashboards which contain key performance indicators are produced on an informal basis and these are an administratively burdensome exercise involving extensive coding of unstructured data. There is a focus on improving the digital infrastructure to enable automated reports and more sophisticated analyses to be completed.
</t>
  </si>
  <si>
    <t xml:space="preserve">D-Data science algorithms e.g., regression, decision trees and machine learning techniques are used to predict the probability of a specific event. This predictive approach to HR analytics enables valuable insights which are used to inform strategic decisions taken by senior management relating to the future shape and structure of the workforce e.g., the optimal number and type of intervention undertaken in the tax audit domain.
</t>
  </si>
  <si>
    <t>A-Datasets provide descriptive data relating to HR activities e.g., absenteeism rates which is then placed in a tabular format or incorporated into a report. Basic data analysis is undertaken e.g., trend analysis and data is circulated through traditional channels e.g., email to a specific audience. No formal communications approach is implemented in relation to HR analytics.</t>
  </si>
  <si>
    <t>B-Datasets from different information sources relating to HR activities are combined to create multi-dimensional analytics e.g., absenteeism rates and employment engagement survey results. Data is presented in a tabular format or within a static workforce analytics dashboard and can be accessed on the intranet and HR portal.</t>
  </si>
  <si>
    <t xml:space="preserve">C-Workforce analytical data is managed by a specific team. The team possesses specialist capabilities and software, they produce circulate analyses to senior management and HR stakeholders on a regular basis to inform evidence based decisions. Real time data relating to HR activities and business outputs are available through an interactive dashboard. HR analytics are also used in other communication channels e.g., internal blogs and is available in a wide range of formats e.g., data visualizations, infographics. </t>
  </si>
  <si>
    <t>B-A systematic, timely and structured  RM approach is progressively applied to core HRAn issues. Some RM processes are documented and some mitigation plans have been developed  for critical HRAn risks. A framework for managing risks  has been designed and RM principles are increasingly adopted. There are no assigned employees who have the accountability to manage risks. HRAn practices are mainly focused on risk avoidance.</t>
  </si>
  <si>
    <t>A-HR  analytics are not aligned to the strategic objectives of the organization. There is minimal alignment between decision making and workforce analytics. Data is provided only when requested or on the basis of fulfilling mandatory HR requirements. Descriptive data is only available.</t>
  </si>
  <si>
    <t>B-A standardized suite of data is available through a static workforce analytics dashboard. Information sources are progressively integrated. A multi-dimensional analytical approach which can investigate relationships between different HR activities is implemented. Analytical data demonstrate the impact of some HR activities on workforce performance and is increasingly used in the decision making process.</t>
  </si>
  <si>
    <t xml:space="preserve">C-HR analytics provide meaningful and timely data to inform evidence based guidance. HR staff completing analytics activities integrate the outputs with both the HR strategy and the business strategy. This approach allows HR management to design and implement activities and initiatives to solve a specific business issue in a strategic and planned matter. </t>
  </si>
  <si>
    <t>B-Dedicated analyses regarding talent are progressively available on request (e.g., about talent development, retention and career movements, etc). Defined reporting gives insights for track progress or trends (e.g., the increase of attrition rate of most talented people over the last years) or is used in benchmarking analysis. Measures focused on improvement and on the quantification of the impact of HR interventions on talent management.</t>
  </si>
  <si>
    <t>A-A structured Career Development strategy is not in place. Communications are issued on a sporadic basis, information relating to career development opportunities is available on request to the HR Department. There is no shared understanding in relation to career development  and an informal approach is used to fill roles internally i.e., word of mouth recommendations.</t>
  </si>
  <si>
    <t xml:space="preserve">B-There is a shared understanding in relation to the purpose of a career development strategy and there is a recognition that a formal strategy should be implemented. Role descriptions, competency profiles and career paths have been documented for certain functional domains e.g., finance, data analytics and some support is in place for these groups only e.g., mentoring scheme.
</t>
  </si>
  <si>
    <t>C-A competency framework defining the knowledge, skills and behaviours required in each role to perform the job effectively is in place. A career model documents the vertical and horizontal career paths across functional domains and provides a structured and transparent approach to staff regarding the abilities, training and experience required for career progression.</t>
  </si>
  <si>
    <t xml:space="preserve">A-Career development procedures are characterised by low levels of digitalization. No formal career development strategy is in place. Unstructured data relating to activities e.g., peer support groups, is saved in internal systems and local databases with limited capacity for integration. The quality and relevance of available information is poor.
</t>
  </si>
  <si>
    <t>B-Career development procedures are partially digitalized. Electronic solutions are in place for standard processes e.g., mentoring and coaching programmes applications. An unstructured approach operates with some activities available to certain functional domains or at senior management level only. There is a focus on improving the digital infrastructure to support the implementation of a formal career development strategy.</t>
  </si>
  <si>
    <t xml:space="preserve">C-Career development procedures are digitalized. A technology solution enables the workforce to access the competency framework and career model on a range of devices. These documents provide a structured and transparent approach to staff regarding the abilities, training and experience required for career progression in each functional domain. The system is integrated with other HR functions which enables a joined up approach in relation to talent management and training management. </t>
  </si>
  <si>
    <t xml:space="preserve">D-
Automated solutions ensure that staff is able to design a personalised career development plan based on the competency framework and career model. These tools inform development actions associated with a chosen career path and functional domain. Supports including career coaches etc. are available through digital platforms to staff members through a range of devices. The system enables the integration of the career development plan with available training interventions to address learning needs.
</t>
  </si>
  <si>
    <t xml:space="preserve">A-A structured career development strategy is not in place. Communication is fragmented and considered on an ad-hoc basis as required by legislation or agreement with trade unions e.g., internal career development opportunities such as secondment and job rotation schemes. Information relating to career development opportunities is available on request to the HR department by staff member. </t>
  </si>
  <si>
    <t>B-A structured career development strategy is in place but the quality of the communication approach is varied and dependent on the individual business area. Conscious efforts are made to improve the available information  relating to development paths for certain individual occupational groups available on the intranet e.g., training opportunities as well as case studies of employees who have successfully developed their career in both lateral and upward directions.</t>
  </si>
  <si>
    <t xml:space="preserve">A-Career Development is not recognized as strategic tool. CD is determined by legal requirements only or it concerns spontaneous or ad hoc practices </t>
  </si>
  <si>
    <t xml:space="preserve">C-Change management practices are integrated to CD, covering change preparation, communication and training to increase CD practices effectiveness. Change management practices are applied consistently to all CD procedures.  CD practices are clearly focused on adapting changes effectively. </t>
  </si>
  <si>
    <t xml:space="preserve">A-Career Development is not a systematic process, therefore its impact to Talent Management is limited. Career Development processes are reactively implemented, not directly based upon sound talent management practices. </t>
  </si>
  <si>
    <t xml:space="preserve">C-A Competency Framework is implemented in a proactive way upholding both managers and employees in the regularly taken personal development dialogues, supporting the organization to move towards expected performance. </t>
  </si>
  <si>
    <t>A-The approach to Training Management is unstructured. Training programmes are not aligned to the strategic priorities of the organization. Training needs analysis is not undertaken and there are no formal training interventions to minimise capability gaps. The majority of programmes are undertaken by external agencies, limited internal programmes are coordinated e.g., induction.</t>
  </si>
  <si>
    <t xml:space="preserve">B-Training procedures are semi-automated with a self service portal in place for standard processes e.g., course waitlists. There is a recognition that a training strategy aligned to the strategic priorities to support improved performance should be implemented. Conscious efforts are made to improve the range of training supports available to staff e.g., webinars, journal subscriptions. Customised interventions are available in some functional domains e.g., legislative drafting module in the tax policy domain.
</t>
  </si>
  <si>
    <t>C-An advanced training strategy exists where the objectives are aligned to the organization's strategic priorities and apply to all functional domains. Regular updates relating to a number of measures e.g., training programme effectiveness, are provided to senior management. Training needs analysis is undertaken and are used to inform training, workforce planning and career development strategies. A Learning Management System enables the automation of training administration work procedures.</t>
  </si>
  <si>
    <t xml:space="preserve">D-An optimized training strategy exists which is regularly reviewed in consultation with functional domain representatives to ensure that the available framework continues to support successful outcomes and also addresses emerging skill needs e.g., international taxation. Innovative measures include an active CPD schedule and the use of virtual reality technology. A culture of continuous learning promotes a dynamic and adaptable organization. Training management is perceived as an enabler of organizational success.
</t>
  </si>
  <si>
    <t>A-Training procedures are characterized by low levels of digitalization. Basic tools for data collection and data analysis such as spreadsheets and email are used. Unstructured data is saved in internal systems and local databases with limited capacity for integration exist. The quality and relevance of available information is poor.</t>
  </si>
  <si>
    <t>B-Training procedures are partially digitalized. Electronic solutions are in place for standard processes e.g., course waitlist applications. Some processes remain paper based e.g., course feedback. Limited digital records are available e.g., staff skills register. Conscious efforts are made to improve the range of training delivery channels e.g., webinars, e-learning modules which are available in certain functional domains only.</t>
  </si>
  <si>
    <t>C-Training procedures are fully digitalized. A learning management system and an online delivery platform e.g., Moodle, are responsible for the administration and reporting of training interventions and can also host the delivery of online training programmes. Delivery channels include lunch and learn sessions, classroom based training, micro learning. Online recorded courses can be accessed through sanctioned devices.</t>
  </si>
  <si>
    <t xml:space="preserve">A-A structured communication plan is not in place. Training data is provided on request to management to confirm decisions and for compliance purposes. Communications are sporadic and considered when required e.g., as required by legislation or agreement with trade unions. Training programmes are limited and generally undertaken by external agencies. Notices advertising financial sponsorship for study programmes may be circulated through email or on an online noticeboard.
</t>
  </si>
  <si>
    <t>B-A structured communication plan is in place. Conscious efforts are made to improve the available information on the intranet which relates to training opportunities and resources designed for certain functional domains. Updates in relation to training supports and opportunities are circulated to staff in a timely manner. Employees within certain functional domains are familiar with the available learning and development opportunities e.g., tax collection staff are aware of a range of 'Dealing with Difficult Citizens' webinars.</t>
  </si>
  <si>
    <t xml:space="preserve">C-Advanced structured communication plan complements the training strategy. A learning management system ensures that training information can be accessed on a number of devices. Multiple communication channels are used e.g., intranet, internal blog. Communication messages are aligned with relevant functions e.g.,  training opportunities are promoted during the annual goal setting stage for performance management purposes. Relevant data is provided to senior management to inform decisions. </t>
  </si>
  <si>
    <t xml:space="preserve">B-A systematic, timely and structured RM approach is progressively applied to core TrM issues. Some RM processes are documented and some mitigation plans have been developed for critical TrM risks. A framework for managing risks has been designed and RM principles are increasingly adopted. There are no assigned employees who have the accountability to manage risks. The organization is mainly focused on risk avoidance.
</t>
  </si>
  <si>
    <t xml:space="preserve">A- Organizational training needs are covered ad hoc and training management is not a part of HR strategy. </t>
  </si>
  <si>
    <t xml:space="preserve">B-Training management is included in some performance areas developed in the HR strategy.
The training process has little impact on the decision-making process, it includes standardized training procedures in some performance areas which are considered as important by HR strategy. Measurable skill improvements are delivered and reported.   
</t>
  </si>
  <si>
    <t>B-The organization has standardized training management processes for talents. Training programs focused on talent management are available on request.  Tools for tracing training needs of talents are emerging and the training programs are evaluated. Competencies and performance improvements of high-potential employees may be also measured. Feedback is an ongoing process.</t>
  </si>
  <si>
    <t>B-There are competencies defined for key jobs and competency profiles in use. They are progressively  used in the training programmes.</t>
  </si>
  <si>
    <t xml:space="preserve">C-A Competency Framework is developed and updated in a proactive way for TrM procedures.  Recruitment procedures are proactively responding to current and future needs developing the corresponding competencies.  </t>
  </si>
  <si>
    <t xml:space="preserve">A-Salary can be complemented with overtime payments if required for business reasons within budgetary constraints. Payroll and pension procedures are basic, self service mechanisms are non existent i.e., employees are provided with hard copy payslips. No formal reward procedures are in place for other benefits e.g., flexible working arrangements agreed informally between a manager and an employee.
</t>
  </si>
  <si>
    <t xml:space="preserve">B-Payroll and pension procedures are standardised and semi-automated. Basic self-service mechanisms are in place for employees e.g., online pay statements, travel and subsistence allowance claims. The organization is intending to improve the self-service portal. Formal procedures in relation to other reward strategies are being considered and some practices are available to some staff members or in specific business areas e.g., flexible working arrangements.
</t>
  </si>
  <si>
    <t xml:space="preserve">C-Advanced payroll and pension procedures are automated and accredited e.g., ISO27001 certification with accurate and timely data available. A bonus system with clear, appraised performance criteria is in place. All information relevant to financial benefits is available through a self-service portal. Formal reward strategy procedures are in place e.g., flexible working arrangements, work life balance strategy, team morale events.
</t>
  </si>
  <si>
    <t xml:space="preserve">D-Reward management practices are designed to address the strategic priorities of the organization e.g., team morale events aim to increase productivity, salary bonuses are linked to performance outcomes. All procedures are integrated within one system that enables alignment between the reward management strategy and business outputs. An advisory support service is available to staff in designing a personalised reward package suitable to their preferences and career development plans.
</t>
  </si>
  <si>
    <t xml:space="preserve">E-Not relevant/ not applicable </t>
  </si>
  <si>
    <t>A-An inflexible payroll schedule applies; transactional employee benefits such as health insurance and retirement plans are in place. The organization only collects data on the number of posts, entries and exits of employees.</t>
  </si>
  <si>
    <t xml:space="preserve">B-A defined reward management system operates that tries to align the benefits and payments with the strategic objectives. Some financial benefits exist such as payments in advance and non-financial benefits including flexible working arrangements are available to some staff members in certain conditions. 
</t>
  </si>
  <si>
    <t>D-A predictive reward management system applies; all reward benefits are fully personalised to the individual employee. An advisory service provides guidance to staff members in relation to their remuneration options. Full flexibility applies for all options.</t>
  </si>
  <si>
    <t>A-Reward management procedures are characterized by low levels of digitalization. The payroll system is inflexible and the quality and availability of data is poor. There is limited capacity for integration with other data sources. A formal reward management strategy is not in place and there is no structured approach in relation to other reward benefits e.g., flexible hours, bonus payments.</t>
  </si>
  <si>
    <t>C-Reward management procedures are digitalized. There is a reward management strategy addressing reward benefits for all functional domains. A technology solution enables the workforce to access the relevant information on a range of devices and provides a structured and transparent approach regarding available reward benefits e.g., work-life balance strategy, bonus payment information. The system is integrated with other HR functions which enabled a joined up approach in relation to performance management and career development.</t>
  </si>
  <si>
    <t xml:space="preserve">D-An optimized reward management strategy is designed to promote high level of employee performance and to boast work outputs that are aligned to the strategic priorities of the organization. Automated solutions ensure that  performance management measures, reward management strategy and work outputs can be synthesized and analysed to support improved organizational performance. 
</t>
  </si>
  <si>
    <t>A-A structured communication plan is not in place. Payroll and pension data is provided on request to management to confirm decisions and for compliance purposes. Communications are sporadic and considered when required e.g., as required by legislative changes, on agreements with trade unions, payroll deadlines. Information in relation to these events is frequently circulated on a retrospective basis. No communication procedures are in place in relation to other reward benefits.</t>
  </si>
  <si>
    <t xml:space="preserve">B-A structured communication strategy is in place but is focused on supporting the self-service platform that is used for standard procedures e.g., access user guides. Payroll and pension changes are circulated to the workforce on a regular basis. Information relating to informal reward benefits e.g., team morale event, health screening clinics are circulated in some functional domains. Formal procedures in relation to other reward strategies are being considered for application to all domains.
</t>
  </si>
  <si>
    <t xml:space="preserve">C-A structured communication plan complements the reward management strategy. Information is circulated on a proactive basis through a range of communication channels and formats e.g., townhall events, intranet, data visualizations. Communication messages are aligned with relevant events e.g., materials relating to the bonus system procedures are aligned with the performance management appraisal stage. Workshops are used to promote the range of available reward benefits. </t>
  </si>
  <si>
    <t xml:space="preserve">D-The reward management strategy is fully integrated with the outputs of business systems enabling alignment of outputs and benefits. This means that information in relation to reward benefits relevant to a specific grade or functional domains is available in real time to the workforce. Innovative initiatives used to promote improved workforce performance and awareness of the rewards management strategy include instant recognition incentives i.e., whereby managers can choose to reward positive outputs and behaviours.
</t>
  </si>
  <si>
    <t xml:space="preserve">B-A systematic, timely and structured RM approach is progressively applied to core ReM issues. Some RM processes are documented and some mitigation plans have been developed for critical ReM risks. A framework for managing risks  has been designed and RM principles are increasingly adopted. There are no assigned employees who have the accountability to manage risks. The organization is mainly focused on risk avoidance.
</t>
  </si>
  <si>
    <t>C-A proactive reward management system is in place that provides flexible remuneration benefits to employees. Non-financial benefits such as formal mentoring programmes, work-life balance initiatives, family friendly policies are available and represent a central component of the HR strategy which aims to support the achievement of strategic organizational objectives.</t>
  </si>
  <si>
    <t>D-A predictive Reward Management System is in place that provides optimized  reward schemes to employees. The System is fully aligned and integrated with business objectives. Sophisticated Reward Management practices are used widely.</t>
  </si>
  <si>
    <t xml:space="preserve">D-A flexible and fully integrated reward system provides a personalized reward package to the talented employees in order to support  the talent management process. The system does not only reward the outcomes but also the attitudes and behaviors in order to achieve compatibility with the organization's values and culture. Sophisticated Reward Management practices, leading benefits schemes and recognition programs are used widely. Automated response to talent changing needs. Influential caring organization culture. </t>
  </si>
  <si>
    <t>B-Performance Management is perceived as a valuable and insightful tool in some business areas in identifying goals, development actions and enabling improved employee performance and valued competencies. The process is semi-automated and the majority of processes can be completed by employees and managers through an e-platform; a range of training materials and sessions are available to support managers and staff in applying the performance management processes.</t>
  </si>
  <si>
    <t xml:space="preserve">C-The Performance Management process is recognised by senior management as an advanced  instrument in enabling the achievement of strategic business outcomes. The process is fully digitalised enabling a joined up approach across a range of HR functions e.g., training, reward management, workforce planning. Performance management data is aligned with business outcomes to support the strategic decision making process and additional salary payments are aligned to the performance management process. </t>
  </si>
  <si>
    <t xml:space="preserve">D-The Performance Management process is implemented in a systematic way (phases, roles, inputs, outputs, feedback, reports, KPIs) and is based on a well structured system. There is a holistic approach to addressing performance gaps. These gaps are systematically and continuously reviewed. PM is a must-have process (tool) for decision making. </t>
  </si>
  <si>
    <t xml:space="preserve">B-Performance management procedures are partially digitalized. An e-platform is in place for standard processes e.g., goal setting, reward rating, appraisal form. Segregated information sources are in use but there is a focus on the future integration of databases. Standardized performance management data is available apart from compliance-driven statistics. </t>
  </si>
  <si>
    <t xml:space="preserve">D-Automated solutions ensure that performance management processes are accessible enabling active participation from the workforce who understand that it aligns workforce performance with organizational objectives. The technology based platform contributes to increased standardization of management processes and provides a searchable database for storing high-quality goals and performance elements subjected to analysis  e.g., tracking asssociation and correlations between performance, compensation and promotion.
</t>
  </si>
  <si>
    <t xml:space="preserve">C-A structured communication plan applies to all stages of the performance management process. Information is circulated on a proactive basis through range of communication channels e.g., self service platform, intranet, manager briefing sessions. Senior management communicate the importance of effective performance management in the achievement of business goals. Managers define work expectations and keep employees informed about their progress towards the achievements of goals and suggest corrective action.
</t>
  </si>
  <si>
    <t>D-A predictive approach to performance management takes into account a range of factors in determining the optimal outputs. Communications are personalised according to the functional domain and grade of the employee to ensure that it is relevant to the recipient. Employees support the process, discussing their roles, the competencies required and defining objectives in conjunction with their managers. Senior management communicate the importance of performance management in the achievement of business goals.</t>
  </si>
  <si>
    <t xml:space="preserve">A-Performance Management is not a part of HR strategy. The usage of Performance Management in identifying  and satisfying  current and future needs of the organization is rare. Decision making is not based on Performance Management. Cooperation between line managers and Performance Management team happens on the basis of report requests and not on the accomplishment of the organizational goals.
</t>
  </si>
  <si>
    <t xml:space="preserve">C-
Performance Management is discussed regularly to provide leaders feedback and provide opportunity to adjust the leadership decisions. Performance Management is taken into account by all business areas in a proactive way, in order to enhance  their efforts to  accomplish their goals.
</t>
  </si>
  <si>
    <t xml:space="preserve">A-Performance system is formal and contributes to a limited extent to identifying and developing talent. </t>
  </si>
  <si>
    <t xml:space="preserve">B-The performance system is based on standardized competency framework that allows the identification of potential talents and skill gaps. Talent can demonstrate ability to provide high level performance through fulfilling  and exceeding agreed objectives. No calibration between the assessments for different employees though.
</t>
  </si>
  <si>
    <t xml:space="preserve">A-There is an ad hoc response and there is no plan for handling emergency situations. Compliance driven or reactive Change Management practices are applied. </t>
  </si>
  <si>
    <t>A-Individual talent processes or silos. A compliance based approach meeting the legal or operational requirements. Local focus on talent and limited diversity.</t>
  </si>
  <si>
    <t>1.37</t>
  </si>
  <si>
    <t>PA7.1.5.1</t>
  </si>
  <si>
    <t>PA7.1.5</t>
  </si>
  <si>
    <t>PA3.5.1</t>
  </si>
  <si>
    <t>Questions setup</t>
  </si>
  <si>
    <r>
      <rPr>
        <b/>
        <sz val="14"/>
        <color theme="1"/>
        <rFont val="Calibri"/>
        <family val="2"/>
        <scheme val="minor"/>
      </rPr>
      <t xml:space="preserve">1. GENERAL INFORMATION
</t>
    </r>
    <r>
      <rPr>
        <b/>
        <sz val="12"/>
        <color theme="1"/>
        <rFont val="Calibri"/>
        <family val="2"/>
        <scheme val="minor"/>
      </rPr>
      <t xml:space="preserve">
</t>
    </r>
    <r>
      <rPr>
        <sz val="12"/>
        <color theme="1"/>
        <rFont val="Calibri"/>
        <family val="2"/>
        <scheme val="minor"/>
      </rPr>
      <t xml:space="preserve">The tool consists of 8 sheets:
- </t>
    </r>
    <r>
      <rPr>
        <b/>
        <sz val="12"/>
        <color theme="1"/>
        <rFont val="Calibri"/>
        <family val="2"/>
        <scheme val="minor"/>
      </rPr>
      <t>3 setup sheets</t>
    </r>
    <r>
      <rPr>
        <sz val="12"/>
        <color theme="1"/>
        <rFont val="Calibri"/>
        <family val="2"/>
        <scheme val="minor"/>
      </rPr>
      <t xml:space="preserve">, used to assign a weight to each item (questions, dimensions and indicators of the tool;
- </t>
    </r>
    <r>
      <rPr>
        <b/>
        <sz val="12"/>
        <color theme="1"/>
        <rFont val="Calibri"/>
        <family val="2"/>
        <scheme val="minor"/>
      </rPr>
      <t>4 results sheets</t>
    </r>
    <r>
      <rPr>
        <sz val="12"/>
        <color theme="1"/>
        <rFont val="Calibri"/>
        <family val="2"/>
        <scheme val="minor"/>
      </rPr>
      <t xml:space="preserve">, used to answer the questions and to check the overall score for dimensions, indicators and performance areas;
- </t>
    </r>
    <r>
      <rPr>
        <b/>
        <sz val="12"/>
        <color theme="1"/>
        <rFont val="Calibri"/>
        <family val="2"/>
        <scheme val="minor"/>
      </rPr>
      <t>1 summary sheet</t>
    </r>
    <r>
      <rPr>
        <sz val="12"/>
        <color theme="1"/>
        <rFont val="Calibri"/>
        <family val="2"/>
        <scheme val="minor"/>
      </rPr>
      <t xml:space="preserve"> with the overall scores fo performance areas and indicators.
</t>
    </r>
    <r>
      <rPr>
        <sz val="11"/>
        <color theme="1"/>
        <rFont val="Calibri"/>
        <family val="2"/>
        <scheme val="minor"/>
      </rPr>
      <t xml:space="preserve">
</t>
    </r>
  </si>
  <si>
    <r>
      <rPr>
        <b/>
        <sz val="14"/>
        <color theme="1"/>
        <rFont val="Calibri"/>
        <family val="2"/>
        <scheme val="minor"/>
      </rPr>
      <t xml:space="preserve">2. WEIGHTING SETUP
</t>
    </r>
    <r>
      <rPr>
        <sz val="11"/>
        <color theme="1"/>
        <rFont val="Calibri"/>
        <family val="2"/>
        <scheme val="minor"/>
      </rPr>
      <t xml:space="preserve">
For each item of the model (Question, Dimension and Indicator) a weight must be assigned in order to calculate the overall score of each related item (Questions -&gt; Dimension; Dimensions -&gt; Indicator; Indicators -&gt; Performance Area). The weight assigned to each item must be within a specific range (columns G e H).
For each item, the tool provides a </t>
    </r>
    <r>
      <rPr>
        <b/>
        <sz val="11"/>
        <color theme="1"/>
        <rFont val="Calibri"/>
        <family val="2"/>
        <scheme val="minor"/>
      </rPr>
      <t>default value</t>
    </r>
    <r>
      <rPr>
        <sz val="11"/>
        <color theme="1"/>
        <rFont val="Calibri"/>
        <family val="2"/>
        <scheme val="minor"/>
      </rPr>
      <t xml:space="preserve"> for each asked weight, as the average value of the related range.The default weight value is indicated in column I. 
</t>
    </r>
    <r>
      <rPr>
        <b/>
        <sz val="11"/>
        <color theme="1"/>
        <rFont val="Calibri"/>
        <family val="2"/>
        <scheme val="minor"/>
      </rPr>
      <t>If no weight is assigned, the default value will be considered</t>
    </r>
    <r>
      <rPr>
        <sz val="11"/>
        <color theme="1"/>
        <rFont val="Calibri"/>
        <family val="2"/>
        <scheme val="minor"/>
      </rPr>
      <t>.</t>
    </r>
  </si>
  <si>
    <r>
      <rPr>
        <b/>
        <sz val="14"/>
        <color theme="1"/>
        <rFont val="Calibri"/>
        <family val="2"/>
        <scheme val="minor"/>
      </rPr>
      <t>3. ANSWERING QUESTIONS AND CALCULATING MATURITY INDEX</t>
    </r>
    <r>
      <rPr>
        <sz val="11"/>
        <color theme="1"/>
        <rFont val="Calibri"/>
        <family val="2"/>
        <scheme val="minor"/>
      </rPr>
      <t xml:space="preserve">
To calculate the Maturity Index for each item, the country must answer question listed in "QUESTIONS" sheet choosing the right answer between options provided ni the drop-down list in column</t>
    </r>
  </si>
  <si>
    <t>The "Summary" provides a global view of Maturity Level Indices for Pas and Indicators</t>
  </si>
  <si>
    <r>
      <t>For some questions a "</t>
    </r>
    <r>
      <rPr>
        <i/>
        <sz val="11"/>
        <color theme="1"/>
        <rFont val="Calibri"/>
        <family val="2"/>
        <scheme val="minor"/>
      </rPr>
      <t>E - Not relevant / Not applicable</t>
    </r>
    <r>
      <rPr>
        <sz val="11"/>
        <color theme="1"/>
        <rFont val="Calibri"/>
        <family val="2"/>
        <scheme val="minor"/>
      </rPr>
      <t xml:space="preserve">" answer is provided. The choice of this option neutralizes the question (and therefore also question-related Dimension).
Answering the questions allows the system to calculate the Maturity Level Indices for the </t>
    </r>
    <r>
      <rPr>
        <i/>
        <sz val="11"/>
        <color theme="1"/>
        <rFont val="Calibri"/>
        <family val="2"/>
        <scheme val="minor"/>
      </rPr>
      <t>Dimensions</t>
    </r>
    <r>
      <rPr>
        <sz val="11"/>
        <color theme="1"/>
        <rFont val="Calibri"/>
        <family val="2"/>
        <scheme val="minor"/>
      </rPr>
      <t xml:space="preserve"> related to the questions and, then, for the </t>
    </r>
    <r>
      <rPr>
        <i/>
        <sz val="11"/>
        <color theme="1"/>
        <rFont val="Calibri"/>
        <family val="2"/>
        <scheme val="minor"/>
      </rPr>
      <t>Indicators</t>
    </r>
    <r>
      <rPr>
        <sz val="11"/>
        <color theme="1"/>
        <rFont val="Calibri"/>
        <family val="2"/>
        <scheme val="minor"/>
      </rPr>
      <t xml:space="preserve"> and, finally, for the </t>
    </r>
    <r>
      <rPr>
        <i/>
        <sz val="11"/>
        <color theme="1"/>
        <rFont val="Calibri"/>
        <family val="2"/>
        <scheme val="minor"/>
      </rPr>
      <t>Performance areas</t>
    </r>
    <r>
      <rPr>
        <sz val="11"/>
        <color theme="1"/>
        <rFont val="Calibri"/>
        <family val="2"/>
        <scheme val="minor"/>
      </rPr>
      <t xml:space="preserve">. The respective Maturity Level Indices can be read in the "Dimension", "Indicator" and "Performance areas" sheets.
</t>
    </r>
  </si>
  <si>
    <t>Change management</t>
  </si>
  <si>
    <t>3. Change management</t>
  </si>
  <si>
    <r>
      <t xml:space="preserve">4. "SUMMARY SHEET
</t>
    </r>
    <r>
      <rPr>
        <sz val="14"/>
        <color theme="1"/>
        <rFont val="Calibri"/>
        <family val="2"/>
        <scheme val="minor"/>
      </rPr>
      <t>A global view of Performance Areas and Indicators Maturity Level Indices is provided by the "Summary" sheet:</t>
    </r>
  </si>
  <si>
    <t xml:space="preserve">A-No standard procedures apply to the stages of the recruitment cycle. Vacant positions are advertised with limited communication channels used such as newspapers and organization's website. Information booklets are not available to provide candidates with a description of the tasks attached to a role. An informal selection process operates e.g., no candidate screening process, unstructured and semi-structured job interviews are used to select successful candidates.  Compliance driven or reactive response to legal requirements.  </t>
  </si>
  <si>
    <t xml:space="preserve">B-The recruitment process is increasingly digitalized. Several segregated information sources are in use but there is a focus on the future integration of databases. Some repetitive tasks have been automated due to use of software e.g., softwares screen out application forms if essential eligibility criteria are not met by candidates.
</t>
  </si>
  <si>
    <t xml:space="preserve">D-A predictive recruitment process is in place providing a flexible candidate experience. The recruitment process is agile and can be tailored to the specific requirements of the post with no administrative burden e.g., technical interview, simulated work exercise, assessment centres. Automated solutions ensure that information can be accessed in real time on sanctioned devices.
</t>
  </si>
  <si>
    <t>B-A progressive recruitment marketing strategy operates which aims to attract a wide pool of candidates. Conscious efforts are made to improve the available information about career opportunities e.g., job specifications, career events. There is a formalised approach to employer branding in some business areas directed towards specific functional domains e.g., internships, apprenticeships. The importance of social media as a recruiting tool is increasingly recognized.</t>
  </si>
  <si>
    <t>A-A recruitment marketing plan is not implemented by the organization. Communication is sporadic and considered on an ad hoc basis as required  e.g., legislative changes, agreement with trade union/work council or for the purposes of advertising role vacancies. There is no consideration given to targeted communication messages to specific groups. Vacancies are advertised through conventional channels e.g., newspapers, administration website.</t>
  </si>
  <si>
    <t>C-A structured recruitment marketing strategy operates which aims to target specialist skills that are aligned to the business needs e.g., transfer pricing. Multiple communication channels are used  e.g., social media, professional bodies, internal and external networks. A dedicated employer branding team ensures that the organization is eminent in the labour market. An applicant tracking system means that the recruitment process is automated and accessible on an array of devices for candidates.</t>
  </si>
  <si>
    <t>A-Typical legislative or reactive RM procedures are mainly applied. There are no formal processes or consistent actions for identifying and managing RE risks. The most important RE risks might be known but there are no mitigation plans and clear links between RE risks and the achievement of RE objectives.</t>
  </si>
  <si>
    <t>C-An advanced risk management system to identify, analyze, evaluate, treat and monitor RE risks is present. Risk Management is an integral  part of decision making contributing to the achievement of objectives of RE  and is tailored to the processes and  practices of the RE. Advanced communication, reporting and control mechanisms are present. Functions, roles and responsibilities regarding managing  risk are explicitly defined and accepted. Risk management processes are monitored and reviewed for continuous improvement.</t>
  </si>
  <si>
    <t>D-There is a fully integrated HR Risk Management System with the overall risk management system of the organization. Sophisticated risk management processes  and intelligent tools and techniques are applied in the identification, assessment and treatment of RE risks.  All decisions on RE issues  are based on documented assessments of risks and opportunities supporting  innovation. Key risks indicators and predictive risk analytics are used.  An optimized approach to address uncertainty is applied and the organization's focus is on intelligent risk taking and excellence.</t>
  </si>
  <si>
    <t>A-Low level of alignment between recruitment procedures and organization's current and future needs. Recruitment is not recognized as a strategic tool by the organization. No or limited recruitment plans are developed. Only ad hoc recruitment decisions. Recruitment practices comply to legal requirements or emerge reactively.</t>
  </si>
  <si>
    <t>B-Progressive efforts to achieve alignment between recruitment procedures and organization's current and future needs take place. Recruitment needs and skills gaps are defined  periodically in order to support Recruitment plan which informs HR strategy. Standardized recruitment processes and documents are developed.</t>
  </si>
  <si>
    <t xml:space="preserve">C-Recruitment is integrated into HR strategy and is aligned with the organization’s strategic objectives. HR strategy aims to improve overall organization's performance by recruiting talents. Structured recruitment policies, practices, procedures and methods, assessment quality of procedures and results, feedback on recruitment efficiency. </t>
  </si>
  <si>
    <t>A-Talent management procedures are not/partially  applied in recruitment processes. Job specifications/selection criteria are strictly indicated by law or internal instructions, and processes are reactive.</t>
  </si>
  <si>
    <t>B-Talent management procedures are applied progressively in recruitment for specific positions. Standardized procedures and methodologies for identifying, filtering and selecting the best-fit talented candidates are applied for key positions. Βenchmarking analysis may also be used.</t>
  </si>
  <si>
    <t>C-Talent management procedures are applied proactively for all positions in recruitment. There is a sound strategy for talent attracting and acquisition and recruitment decisions are data-based and aligned with business goals. Advanced  tools for sorting and selection, trend analysis and KPIs are extensively used.</t>
  </si>
  <si>
    <t>A-Compliance driven or reactive Change Management practices are applied. There are no formal processes or consistent actions for identifying and managing change and often these  practices are implemented without sufficient training. There are no clear links between Change Management and the achievement of  Re objectives.</t>
  </si>
  <si>
    <t xml:space="preserve">B-A progressive use of structured change management  practices is applied to core Re processes (Recruitment Planning,  Screening and Selection e.t.c.) only and the focus is on critical Re emerging changes. There is a consensus about the importance of Change Management. Roles in Change Management process are clarified,  tailor made communication and training plans are evolved in order to cope with change issues.   </t>
  </si>
  <si>
    <t>C-Change Management practices are integrated with Re, covering change preparation, communication and training to increase the effectiveness of Re practices. Change Management practices are applied consistently to all Re procedures. Re practices are clearly focused on adapting changes effectively.</t>
  </si>
  <si>
    <t>D-Change Management processes are fully integrated with Re and are informed by data-driven decisions.  Sophisticated Change Management processes and optimized tools are applied. Change Management Framework in Re is mandated and aligned with other HR functions.</t>
  </si>
  <si>
    <t>A-A Competency Framework is not developed or competencies for key jobs are defined on an ad hoc basis in order to meet essential recruitment requirements.</t>
  </si>
  <si>
    <t>B-Competencies are defined but not systematically incorporated in all job descriptions. Competency assessment and gap analysis are applied in competency matching procedures.</t>
  </si>
  <si>
    <t xml:space="preserve">D-A Competency Framework is fully integrated with all HRM functions, including Re and is aligned with all business areas supporting them predictively. </t>
  </si>
  <si>
    <t>A-The workforce planning needs are managed in an unstructured manner. Procedures are not designed and the focus is on meeting the operational requirements of the organization in the short term e.g., once-off requests for staff members are submitted by functional domain areas throughout the year. There is a focus on adhering to the budgetary staff allocation and limited understanding of  strategic workforce planning e.g., developing and deploying employees to maximise their potential is not considered.</t>
  </si>
  <si>
    <t>C-WF&amp;SP is integrated with the strategic planning and activity-based budgeting processes. A WF&amp;S plan is produced on a regular basis in consultation with senior management and functional domain representatives. A sequence of steps are undertaken to identify the gap between the current workforce and the future workforce required to ensure that the organization can meet the strategic goals in the medium-long term. These steps include completing a demand and supply analysis and formulating an action plan to address the gaps.</t>
  </si>
  <si>
    <t>A-WF&amp;S planning is an operational process and is focused on basic numerical data e.g., the number of staff. Procedures are characterised by low levels of digitalization. Basic tools for data collection and analysis are used. Unstructured data is saved in a local database with limited capacity for integration with other information sources. Significant manual intervention is required to produce basic analytical outputs. The quality and relevance of available information is poor.</t>
  </si>
  <si>
    <t>B-WF&amp;S planning procedures are increasingly digitalized. There is a recognition that standardised and accurate data is vital for strategic workforce planning. Segregated information sources are in use but there is a focus on the future integration of databases. A static dashboard and/or a report containing workforce related information e.g., attrition rates, demographics is produced on a regular basis and this constitutes an administratively resource intensive commitment.</t>
  </si>
  <si>
    <t xml:space="preserve">C-WF&amp;S planning procedures are digitalized. A technology solution automates the integration of HR data as well as non-HR data enabling a detailed determination of input costs and resource usage, together with associated outputs, across functional domains and operational/strategic programmes. This data is available in an interactive dashboard and is available in a standardized form for research purposes.
</t>
  </si>
  <si>
    <t xml:space="preserve">D-Automated solutions enable the completion of a strategic WF&amp;S plan that assists the organization in making critical decisions related to the workforce and ensures that the organization has the capability and capacity required to deliver on its strategic goals in the coming years. This predictive approach is facilitated by digital tools which involve completing a supply analysis and a demand analysis and documenting an action plan based on the gap analysis(i.e., the differences that arise from the comparison of the workforce supply with the workforce demand).
</t>
  </si>
  <si>
    <t>A-Typical legislative or reactive RM procedures are mainly applied. There are no formal processes or consistent actions for identifying and managing WF&amp;SP risks. The most important WF&amp;SP risks might be known but there are no mitigation plans and clear links between WF&amp;SP risks and the achievement of WF&amp;SP objectives.</t>
  </si>
  <si>
    <t xml:space="preserve">B-A systematic, timely and structured RM approach is progressively applied to core WF&amp;SP issues. Some RM processes are documented and some mitigation plans have been developed for critical WF&amp;SP risks. A framework for managing risks has been designed and RM principles are increasingly adopted. There are no assigned employees who have the accountability to manage risks. The organization is mainly focused on risk avoidance.
</t>
  </si>
  <si>
    <t>D-There is a fully integrated HR Risk Management System with the overall risk management system of the organization. Sophisticated risk management processes and intelligent tools and techniques are applied in the identification, assessment and treatment of WF&amp;SP risks. All decisions on WF&amp;SP issues are based on documented assessments of risks and opportunities supporting  innovation. Key risks indicators and predictive risk analytics are used.  An optimised approach to address uncertainty is applied and the organization's focus is on intelligent risk taking and excellence.</t>
  </si>
  <si>
    <t xml:space="preserve">B-HR strategy progressively incorporates short term as well as long term WP&amp;SP in order to align with organization's mission, vision and goals. Standardized data analysis and benchmarking are used sporadically for WF&amp;SP.  </t>
  </si>
  <si>
    <t>C-WF&amp;SP is integrated into HR strategy and is aligned with the organization’s strategic objectives. Workforce strategies are embedded in the heart of the HR strategy. There are clear links to business strategic plans and an articulate vision of the future workforce. Assessment of future needs  lead to  evidence based WF&amp;SP strategy. Diagnostic IT tools are used proactively to support workforce practices.</t>
  </si>
  <si>
    <t>D-WF&amp;S plans are optimized to the organization’s goals. There are meaningful feedback loops in place, and focus on innovative solutions is present. Trend analysis integrated into WF&amp;SP strategies and predictive modeling are in place. Influential WF&amp;SP culture, which is aligned with  the organizational strategy and leadership, drives positive organizational outcomes. Sophisticated scenarios based on predictive data analysis enable organization to forecast WF&amp;SP trends. There is an automated respond to the changing environment.</t>
  </si>
  <si>
    <t xml:space="preserve">A-There is not/limited  talent detection procedures within the organization and limited connection with training and development plans. Limited alignment with operational future needs. </t>
  </si>
  <si>
    <t xml:space="preserve">D- The organization detects talented personnel in a fully integrated way with the training and development programs, job mobility and promotion opportunities. Optimized alignment with operational future needs. </t>
  </si>
  <si>
    <t>A-Compliance driven or reactive Change Management  practices are applied. There are no formal processes or consistent actions for identifying and managing change and often these  practices are implemented without sufficient training. There are no clear links between change management and the achievement of WF&amp;SP objectives.</t>
  </si>
  <si>
    <t xml:space="preserve">B-A progressive use of structured change management practices is applied to core WF&amp;SP processes (evaluating workforce issues, identifying  gaps and future needs e.t.c.) only and the focus is on critical WF&amp;SP emerging changes. There is a consensus about the importance of Change Management. Roles in change management process are clarified,  tailor made communication and training plans are evolved in order to cope with change issues.   </t>
  </si>
  <si>
    <t>C-Change Management practices are integrated to WF&amp;SP, covering change preparation, communication and training to increase WF&amp;SP practices effectiveness. Change Management practices are applied consistently to all WF&amp;SP procedures. WF&amp;SP practices are clearly focused on adapting changes effectively.</t>
  </si>
  <si>
    <t xml:space="preserve">D-Change Management processes are fully integrated with WF&amp;SP and are informed by data-driven decisions. Sophisticated change management processes  and optimized tools are applied. Change Management framework in  WF&amp;SP  is mandated and aligned with other HR functions. </t>
  </si>
  <si>
    <t>A-A Competency Framework is not developed. No or limited  analysis of the necessary knowledge and skills requirements take place in the organization's  WF&amp;SP practices.</t>
  </si>
  <si>
    <t>B-Competencies are defined only for key jobs. WF&amp;SP procedures use basic competency analysis but in a non systematic way.</t>
  </si>
  <si>
    <t>D-HRM fully integrates a Competency Framework in all its functions, including WF&amp;SP and it is updated in alignment with all business areas supporting them predictively.</t>
  </si>
  <si>
    <t>What is the approach to HR Analytics (HRAn) in the organization?</t>
  </si>
  <si>
    <t xml:space="preserve">To what extent does the organization detect talent of the existing personnel? </t>
  </si>
  <si>
    <t xml:space="preserve">A-Available data sets are gathered through manual interventions from administrative processes e.g., frequency of unpaid leave instances. Descriptive data is available to provide a snapshot of the current workforce or to track a critical metric over time e.g., training feedback for a specific course, sick leave rates. A compliance-based focus characterizes this approach.
</t>
  </si>
  <si>
    <t xml:space="preserve">B-Datasets from a range of HR activities are progressively aggregated to create multi-dimensional statistical analyses e.g., staff promotion and performance management data. Data dashboards are used which include key performance indicators of workforce data. There is a limited focus on diagnostic reporting for instance determining why something has happened e.g., a spike in employee turnover. 
</t>
  </si>
  <si>
    <t xml:space="preserve">C-HR Analytics provide insightful data that informs evidence based decisions in relation to particular issues e.g., poor customer satisfaction rates and the absence of formal training to staff members. Data is fully integrated and digitalized. The analytics team use statistical software which integrates environmental factors e.g., economic climate as well as data from across the organization to provide integrated, meaningful analyses on a regular basis to senior management and relevant persons.
</t>
  </si>
  <si>
    <t>C-HR Analytics procedures are digitalized. A technology solution automates the integration of HR data as well as non-HR data enabling a detailed determination of input costs and resource usage, together with associated outputs, across functional domains and operational/strategic programmes. The analytics team use statistical software which integrates environmental factors e.g., economic climate as well as internal data to provide integrated, meaningful analyses on a regular basis to senior management.</t>
  </si>
  <si>
    <t xml:space="preserve">D-Real time data relating to HR activities and business outputs across operational/strategic programmes are synthesized into regular reports which are discussed at senior management meetings. A data driven culture is promoted by senior management who use data in spoken and written business communications e.g., townhall events, annual report.
</t>
  </si>
  <si>
    <t>A-Typical legislative or reactive RM procedures are mainly applied. There are no formal processes or consistent actions for identifying and managing HRAn risks. The most important HRAn risks might be known but there are no mitigation plans and clear links between HRAn risks and the achievement of  HRAn objectives.</t>
  </si>
  <si>
    <t>D-There is a fully integrated HR Risk Management System with the overall risk management system of the organization. Sophisticated risk management processes and intelligent tools and techniques are applied in the identification, assessment and treatment of HRAn risks.  All decisions on HRAn issues are based on documented assessments of risks and opportunities supporting innovation. Key risks indicators and predictive risk analytics are used. An optimized approach to address uncertainty is applied and the organization's focus is on intelligent risk taking and excellence.</t>
  </si>
  <si>
    <t xml:space="preserve">D-HR Analytics provide predictive approach whereby future workforce trends can be forecast. Fully alignment with organization's strategy. This in turn aligns to the overall business strategy in planning for future scenarios that will support organizational performance. </t>
  </si>
  <si>
    <t>A-HR Analytics have no/limited focus on talent management issues. Descriptive HR Analytics and static operational reports may be used but they require further interpretation in order to create insights of  the "talent" of organization. The measures are mainly focused on the description of the current state  (e.g., certification levels, performance ratios, training hours, average cost to hire, average time to hire).</t>
  </si>
  <si>
    <t>C-Advanced HR Analytics with talent focus is  proactively prepared on an ongoing basis, helping to assess and follow existing talent processes in the organization.  Focused statistical analysis on talent  is applied to solve organization problems and  deliver actionable solutions. HR analytics prioritize and segment crucial specific talent areas for the organizational goals. Measures are focused on the improvement of the organization.</t>
  </si>
  <si>
    <t>D-Predictive HR Analytics are designed to support attraction, development and retention of the talent. Development of prediction models and application of risk analysis and scenario planning  in order to forecast  future talent outcomes and deliver solutions (e.g., prediction of  attrition risks  over the next years or the probability of an employee leave the organization based on behavioral markers). Measures are focused on the future of organization.</t>
  </si>
  <si>
    <t xml:space="preserve">A-Compliance driven or reactive Change Management  practices are applied. There are no formal processes or consistent actions for identifying and managing change and often these practices are implemented without sufficient training. There are no clear links between change management and the achievement of HR Analytics objectives.
</t>
  </si>
  <si>
    <t xml:space="preserve">B-A  progressive use of structured Change Management practices is applied to core HR Analytics, processes (define and plan the data sources, data management etc.) only and the focus is on critical HR Analytics emerging changes. There is a consensus about the importance of Change Management. Roles in Change Management process are clarified, tailor made communication and training plans are evolved in order to cope with change issues.   </t>
  </si>
  <si>
    <t>C-Change Management practices are integrated  with HR Analytics, covering change preparation, communication and training to increase HR Analytics practices effectiveness. Change Management practices are applied consistently to all HR Analytics procedures. HR Analytics practices are clearly focused on adapting changes effectively.</t>
  </si>
  <si>
    <t xml:space="preserve">D-Change Management processes are fully integrated with HR Analytics and are informed by data-driven decisions.  Sophisticated change management processes and optimized tools are applied. Change Management Framework in HR Analytics is mandated and aligned with other HR functions. </t>
  </si>
  <si>
    <t xml:space="preserve">B-Competencies are defined only for key jobs and/or positions and provide data to HR Analytics progressively. </t>
  </si>
  <si>
    <t xml:space="preserve">C-A Competency Framework relates to HR Analytics in a proactive way, as it is integrated with HRM supporting the organization to move towards expected direction. </t>
  </si>
  <si>
    <t>D-HRM fully integrates a Competency framework with all its functions including HRAn. HR analytics provide organization predictive information.</t>
  </si>
  <si>
    <t>D-A personalised development plan that includes, for example, career coaches and leadership programmes is in place for all employees. Plans refer to the competency framework as well as functional domains which set out the groups of activities within organization and are used to inform development actions associated with a chosen career path e.g., tax policy domain. A competency-based career development approach is fully integrated with organizational performance and the organization’s overall strategic plan.</t>
  </si>
  <si>
    <t xml:space="preserve">C-A proactive career development strategy is in place which is complemented by a strong focus on communications with active engagement with both internal and external platforms e.g., social media, regular bulletins. Serving and potential staff members are familiar with the career development opportunities specific to their occupational group as well as other opportunities e.g., leadership development programmes for executives, career coaching sessions. 
</t>
  </si>
  <si>
    <t xml:space="preserve">D-A predictive career development strategy is in place with examples of innovative initiatives including a dedicated career development week. Career development opportunities are communicated in a transparent manner to all staff members via multiple communication channels. A strong talent management plan is in place with high potential staff members identified to participate in a specific career development programme which aims to develop a talent pipeline for future senior executives.
</t>
  </si>
  <si>
    <t>A-Typical legislative or reactive RM procedures are mainly applied. There are no formal processes or consistent actions for identifying and managing CD risks. The most important  CD  risks might be known but there are no mitigation plans and clear links between CD risks and the achievement of CD objectives.</t>
  </si>
  <si>
    <t>C-An advanced risk management system to identify, analyze, evaluate, treat and monitor CD risks is present. Risk Management is an integral part of decision making contributing to the achievement of objectives of CD and is tailored to the processes and  practices of the CD. Advanced communication, reporting and control mechanisms are present. Functions, roles and responsibilities regarding managing  risk are explicitly defined and accepted. Risk management processes are monitored and reviewed for continuous improvement.</t>
  </si>
  <si>
    <t>D-There is a fully integrated HR Risk Management System with the overall risk management system of the organization. Sophisticated risk management processes  and intelligent tools and techniques are applied in the identification, assessment and treatment of CD risks. All decisions on  CD  issues  are based on documented assessments of risks and opportunities supporting  innovation. Key risks indicators and predictive risk analytics are used.  An optimised approach to address uncertainty is applied and the organization's focus is on intelligent risk taking and excellence.</t>
  </si>
  <si>
    <t xml:space="preserve">B-The importance of CD for the organizational growth is progressively recognized by HR. Defined practices such as identification of  employee career needs, career paths are developed in order to achieve alignment of employees career expectations with organization’s needs.  </t>
  </si>
  <si>
    <t>C-Career Development plays an advanced role to HR strategy for an  effective management of human resources. HR strategy focuses onto career issues such as reducing employee attrition, developing high-potential candidates providing sound opportunities for personal and organizational growth.</t>
  </si>
  <si>
    <t xml:space="preserve">D-Career Development is fully integrated with organizational culture and people management, ensuring engagement and growth of the members of the organization. Personalized development and career progress plan, which is compiled in cooperation with every employee and his/her manager, supports ongoing job-based learning and personal growth. Regular monitoring provides well-informed decisions. </t>
  </si>
  <si>
    <t>What is the impact of CD processes on Talent Management?</t>
  </si>
  <si>
    <t>B-Career Development is progressively considered an important tool to ensure key positions of the organization to be filled with most suitable talents. Career Development processes are defined, connected to specific talent management practices.</t>
  </si>
  <si>
    <t>C-Career Development processes proactively build career development paths for talents to sustain ongoing commitment within the organization. Career Development processes create growth opportunities and positive challenges ahead for talents.</t>
  </si>
  <si>
    <t>D-Career Development and Talent Management are fully integrated processes with the talent segment, considering both interests of talents and organization development. Career Development and  Talent management processes are implemented complementary. Career Development processes produce optimized career development paths for talents, aligning personal and organizational future needs.</t>
  </si>
  <si>
    <t>A-Compliance driven or reactive Change Management practices are applied. There are no formal processes or consistent actions for identifying and managing change and often these practices are implemented without sufficient training. There are no clear links between change management and the achievement of CD objectives.</t>
  </si>
  <si>
    <t xml:space="preserve">B-A progressive use of structured Change Management  practices is applied to core CD processes (individual development plans e.t.c.) only and the focus is on critical CD emerging changes. There is a consensus about the importance of Change Management. Roles in change management process are clarified, tailor-made communication and training plans are evolved in order to cope with change issues.   </t>
  </si>
  <si>
    <t xml:space="preserve">D-Change Management processes are fully integrated with CD and are informed by data-driven decisions. Sophisticated change management processes  and optimized tools are applied. Change management framework in CD is mandated and aligned with other HR functions. </t>
  </si>
  <si>
    <t xml:space="preserve">A-A Competency Framework is not developed. Job or position specific competencies may are defined on an ad hoc basis. </t>
  </si>
  <si>
    <t>B-Competencies are defined only for key jobs and/or positions. Career Development considers gaps in competency sets, which need to be closed with planned development activities.</t>
  </si>
  <si>
    <t>D-HRM fully integrates Competency Framework with all its functions, including CD and it is updated in alignment with all business areas supporting them predictively.</t>
  </si>
  <si>
    <t xml:space="preserve">D-Automated solutions ensure that employees able to integrate their career development plan with available training interventions that will address their learning needs and capability gaps based on their work activities and career path and supporting improved organizational performance. Innovative technologies are incorporated into the training strategy e.g., virtual reality and artificial technologies to assist in customer service delivery interactions.
</t>
  </si>
  <si>
    <t xml:space="preserve">D-Staff communication relating to training management is personalised to the employee's work activities, functional domain and identified capability gaps and suggest relevant learning and development activities to close these gaps. There is a collaborative culture between functional domain representatives and training managers with the shared expertise enabling a training framework that supports the strategic priorities of the organization. A culture of continuous learning is promoted by senior management.
</t>
  </si>
  <si>
    <t>A-Typical legislative or reactive RM procedures are mainly applied. There are no formal processes or consistent actions for identifying and managing TrM risks. The most important TrM risks might be known but there are no mitigation plans and clear links between TrM risks and the achievement of TrM objectives.</t>
  </si>
  <si>
    <t>D-There is a fully integrated HR Risk Management System with the overall risk management system of the organization. Sophisticated risk management processes and intelligent tools and techniques are applied in the identification, assessment and treatment of TrM risks.  All decisions on TrM issues  are based on documented assessments of risks and opportunities supporting  innovation. Key risks indicators and predictive risk analytics are used.  An optimised approach to address uncertainty is applied and the organization's focus is on intelligent risk taking and excellence.</t>
  </si>
  <si>
    <t>C-Training management is integrated into HR strategy  as a crucial tool for getting the best employee performance, covering organizational task needs and achieving strategic goals. Agreed and resourced training plans are in place and are connected clearly to career development. Training aims not only to professional but also to  personal development. Performance change is measured and reported</t>
  </si>
  <si>
    <t>D-Evidence-based training management contributes to HR strategy in a predictive way and it is revised and updated in partnership with all business areas in order to get excellence in employees performance and cover effectively both current and future organizational task needs. Training involves coaching and mentoring, talents are identified and developed, cooperation with scientific communities is established, and training trends are adopted effectively. Organizational change is measured.</t>
  </si>
  <si>
    <t>A-Training process has no/limited focus on talent management. The training programs are the same for all employees, acting reactively for specific posts related to  talent management issues. There is no provision for targeted training.</t>
  </si>
  <si>
    <t>C-Training management processes are proactively focused on talent management, helping to assess and  improve existing talent pools in the organization. There is a sound and targeted training plan for talented employees which is based on their needs and competencies in order to be selected for the right key positions. Training programs are integrated not only with the performance management process but also with career development plans. On-going coaching, mentoring, and feedback. Innovative techniques such as gamification and interactive methods are used. Social and collaborative learning.</t>
  </si>
  <si>
    <t xml:space="preserve">D-Training processes are designed to identify, develop and retain the talented personnel. There is a  predictive and personalized training plan for talented staff to optimize organizational results, aligning  personal with organizational  future needs.  Strong  Learning Culture that boosts  agility, innovation and sharing expertise. Automate response to the changing environment and to new training trends. Leading techniques that create a  personalized, networked and stimulating talent experience. Intelligent Learning  and agile LMS. Virtual reality systems are operating. Talented employees are engaged and highly empowered to drive their own personal development and growth. 
</t>
  </si>
  <si>
    <t>A-Compliance driven or reactive Change Management  practices are applied.There are no formal processes or consistent actions for identifying and managing change and often these  practices are implemented without sufficient training. There are no clear links between Change Management and the achievement of  TrM objectives.</t>
  </si>
  <si>
    <t xml:space="preserve">B-A progressive use of structured Change Management  practices is applied to core TrM processes (Define and plan the data sources, Training action plan e.t.c.) only and the focus is on critical TrM emerging changes.There is a consensus about the importance of Change Management. Roles in Change Management process are clarified,  tailor-made communication and training plans are evolved in order to cope with change issues.   </t>
  </si>
  <si>
    <t>C-Change Management practices are integrated with TrM, covering change preparation, communication and training to increase TrM practices effectiveness. Change Management practices are applied consistently to all TrM procedures. TrM practices are clearly focused on adapting changes effectively.</t>
  </si>
  <si>
    <t xml:space="preserve">D-Change Management processes are fully integrated with TrM and are informed by data-driven decisions.  Sophisticated change management processes  and optimized tools are applied. Change management framework in TrM is mandated and aligned with other HR functions. </t>
  </si>
  <si>
    <t xml:space="preserve">A-A Competency Framework is not developed or, key jobs or positions competencies are defined on an ad hoc basis in order to meet legal requirements and TrM do not take them into consideration </t>
  </si>
  <si>
    <t xml:space="preserve">D-HRM fully integrates a Competency Framework with all its functions, including TrM and it is revised and updated in alignment with all business areas in order to achieve excellence in employees performance who are able to carry out the organization’s vision, mission and meet its expectations. </t>
  </si>
  <si>
    <t>C-A proactive reward management system that provides non-financial benefits such as formal mentoring programmes, work-life balance initiatives, family friendly policies are available to employees who can customize their preferred arrangement.</t>
  </si>
  <si>
    <t xml:space="preserve">B-Reward management procedures are partially digitalized. Electronic solutions are in place to enable a self- service platform for standard processes e.g., payroll and pension procedures-online payslips, overtime claims. An unstructured approach operates in relation to other reward benefits which are available on an informal basis in some functional areas e.g., remote working in the tax policy domain. There is a focus on improving the digital infrastructure to support the implementation of a formal reward management strategy.
</t>
  </si>
  <si>
    <t>A-Typical legislative or reactive RM procedures are mainly applied. There are no formal processes or consistent actions for identifying and managing ReM risks. The most important ReM risks might be known but there are no mitigation plans and clear links between ReM risks and the achievement of ReM objectives.</t>
  </si>
  <si>
    <t>D-There is a fully integrated HR Risk Management System with the overall risk management system of the organization. Sophisticated risk management processes  and intelligent tools and techniques are applied in the identification, assessment and treatment of ReM risks. All decisions on ReM issues  are based on documented assessments of risks and opportunities supporting  innovation. Key risks indicators and predictive risk analytics are used. An optimized approach to address uncertainty is applied and the organization's focus is on intelligent risk taking and excellence.</t>
  </si>
  <si>
    <t xml:space="preserve">A-There is a basic Reward management system, which is not or partially aligned to the strategic objectives of the organization. Salary is the only formal reward scheme available to all staff members, strictly depended on qualifications and experience and not on performance. </t>
  </si>
  <si>
    <t xml:space="preserve">B-A Reward Management System is progressively aligned with the organizational needs. Defined ReM procedures are in place supporting partially business objectives. Employee rewards are informal arrangements and do not support the HR strategy. </t>
  </si>
  <si>
    <t>A-The Reward System is inflexible with no or limited connection with the talent management process. There is no or too few rewards for the  top-performers and the system gives little incentives for learning  and development.</t>
  </si>
  <si>
    <t xml:space="preserve">B-The Reward System is progressively relates to individual performance. It is also linked to the business areas and skills of the staff member and specific incentives are available. </t>
  </si>
  <si>
    <t>C-The Reward System and the talent management process are integrated. The pay and non pay elements of the remuneration package available are well developed and informed by analyses undertaken by reward specialists and based on business priorities and outcomes as well as the  top-talent needs. Advanced benefits above the traditional ones are available (e.g., formal mentoring and coaching programs, emotional/behavioral health care, family-friendly and well-being benefits, autonomy, space for experiment new ideas).</t>
  </si>
  <si>
    <t xml:space="preserve">A-Compliance driven or reactive Change Management  practices are applied.There are no formal processes or consistent actions for identifying and managing change and often these practices are implemented without sufficient training. There are no clear links between change management and the achievement of ReM objectives.
</t>
  </si>
  <si>
    <t xml:space="preserve">B-A  progressive use of structured Change Management practices is applied to core ReM processes (compensation policy, job analysis and evaluation etc.) only and the focus is on critical ReM emerging changes. There is a consensus about the importance of Change Management. Roles in change management process are clarified, tailor-made communication and training plans are evolved in order to cope with change issues.   </t>
  </si>
  <si>
    <t xml:space="preserve">C-Change Management practices are integrated with ReM, covering change preparation, communication and training to increase ReM practices effectiveness. Change Management practices are applied consistently to all Reward Management procedures. ReM practices are clearly focused on adapting changes effectively. </t>
  </si>
  <si>
    <t xml:space="preserve">D-Change Management processes are fully integrated in ReM and are informed by data-driven decisions. Sophisticated Change Management processes and optimized tools are applied. Change Management Framework in ReM is mandated and aligned with other HR functions. </t>
  </si>
  <si>
    <t xml:space="preserve">A-A Competency framework is not developed or, key jobs or position specific competencies are defined on an ad hoc basis, therefore connection with ReM is limited.  </t>
  </si>
  <si>
    <t>B-Competencies are defined for key jobs and competency profiles are in use. Competencies partially support ReM practices.</t>
  </si>
  <si>
    <t xml:space="preserve">C-A Competency Framework is developed and updated  supporting all RM procedures in a proactive manner. The organization systematically analyzes the competencies of all jobs that results to a Competency-based ReM system. </t>
  </si>
  <si>
    <t xml:space="preserve">D-HRM fully integrates a Competency Framework in all its functions, including ReM and it is updated in alignment with all business areas supporting them predictively, resulting to high levels of employee engagement and organizational outcome. </t>
  </si>
  <si>
    <t>A-Performance Management is a compliance-based exercise which is implemented on an annual basis in order to comply with the legal and/or procedural framework. Written guidelines are available in relation to the stages of the performance management cycle e.g., performance appraisal, feedback review. No training supports are available to managers and staff members. The process is administratively burdensome and the quality of performance management data is poor and unstructured.</t>
  </si>
  <si>
    <t xml:space="preserve">A-Performance management procedures are characterised by low levels of digitalization. Basic tools for data collection are used e.g., performance appraisals are completed through a paper based form which is then scanned into a local database with limited capacity for integration with other information sources. The performance management process is administratively burdensome and the quality of the data is poor and unstructured. </t>
  </si>
  <si>
    <t xml:space="preserve">C-Performance management procedures are fully digitalised and an interactive dashboard is available to managers. The PM is integrated with other HR functions which enables a joined up approach across a range of HR processs e.g., performance management data is aligned with training management to support the strategic decision making process. Employees are able to access information through a wide range of sources which facilitates communication between employees and managers. </t>
  </si>
  <si>
    <t xml:space="preserve">A-A structured communication policy is not in place. Performance Management data is provided on request to management to confirm decisions.  Communications are sporadic and considered on an ad hoc basis as required by legislation or agreement with trade unions e.g., the performance appraisal document is available to the specified employee member on request. 
</t>
  </si>
  <si>
    <t xml:space="preserve">B-A structured communication strategy is in place but is focused on supporting the e-platform that is used for standard procedures e.g., the goal-setting form. Updates in relation to performance management cycle are circulated to the workforce on a regular basis through various communication channels e.g., email, intranet. Managers in some functional domains clearly define work expectations and keep employees informed about their progress towards the achievements of goals. 
 </t>
  </si>
  <si>
    <t>A-Typical legislative or reactive RM procedures are mainly applied. There are no formal processes or consistent actions for identifying and managing PM risks. The most important PM risks might be known but there are no mitigation plans and clear links between PM risks and the achievement of PM objectives.</t>
  </si>
  <si>
    <t xml:space="preserve">B-A systematic, timely and structured  RM approach is progressively applied to core PM issues. Some PM processes are documented and some mitigation plans have been developed for critical PM risks. A framework for managing risks  has been designed and PM principles are increasingly adopted. There are no assigned employees who have the accountability to manage risks. The organization is mainly focused on risk avoidance.
</t>
  </si>
  <si>
    <t>C-An advanced risk management system to identify, analyze, evaluate, treat and monitor PM risks is present. Risk Management is an integral part of decision making contributing to the achievement of objectives of PM  and is tailored to the processes and  practices of the PM. Advanced communication, reporting and control mechanisms are present. Functions, roles and responsibilities regarding managing  risk are explicitly defined and accepted. Risk management processes are monitored and reviewed for continuous improvement.</t>
  </si>
  <si>
    <t>D-There is a fully integrated HR Risk Management System with the overall risk management system of the organization.  Sophisticated risk management processes  and intelligent tools and techniques are applied in the identification, assessment and treatment of PM risks. All decisions on PM issues  are based on documented assessments of risks and opportunities supporting  innovation. Key risks indicators and predictive risk analytics are used. An optimized approach to address uncertainty is applied and the organization's focus is on intelligent risk taking and excellence.</t>
  </si>
  <si>
    <t xml:space="preserve">A-There is no systematic process for using feedback at PM procedures. Feedback is not a clear component of PM practices. </t>
  </si>
  <si>
    <t xml:space="preserve">B-There is a standardized  process for using feedback (usually by frontline managers). Feedback is taken into account partially and sporadically in PM practices.  </t>
  </si>
  <si>
    <t>D-Feedback is an integrated part of PM in a holistic way (written procedures, documents, IT systems). PM practices are based on and are redesigned through feedback provision.</t>
  </si>
  <si>
    <t>C-Feedback is used systematically in most PM procedures from all stakeholders. Feedback is promoted in all PM procedures. 360 degree reviews are encouraged.</t>
  </si>
  <si>
    <t>B-Performance Management plays a progressive role in the formation of HR strategy which takes into consideration performance appraisals results in order to set out suitable policies  for ensuring employees performance excellence and achieving organizational goals.</t>
  </si>
  <si>
    <t>D-Performance Management is fully integrated with HR Strategy. PM enables organization to identify, monitor and promote the most productive and engaged employees and supports future organizational development. Evidence-based Performance Management decisions contribute to HR strategy in a predictive way. PM practices and plans are revised and updated in partnership with all business areas in order to get excellence in employees performance and enhance current and future effectiveness.</t>
  </si>
  <si>
    <t>C-The implemented performance system is integrated with all the other HR systems and allows the alignment of talented employees objectives with those of the organization. High grades in the performance assessment are calibrated in the organization, making it possible to identify talent in the same way across the organization.  Performance management is tied up with training and development programs and uncoupled with reward and recognition systems.</t>
  </si>
  <si>
    <t xml:space="preserve">D-The implemented performance system  optimizes the organization's capacity to transform into a solid talent factory. Talent is recognized as a role model, providing on regular basis high level results and promoting commitment and aspired culture in the organization. Sophisticated technologies are integrated with talent systems providing data for feedback and planning. Talents are highly empowered to drive their own personal development and growth. 
</t>
  </si>
  <si>
    <t>A-Compliance driven or reactive Change Management practices are applied. There are no formal processes or consistent actions for identifying and managing change and often these  practices are implemented without sufficient training. There are no clear links between change management and the achievement of  PM objectives.</t>
  </si>
  <si>
    <t xml:space="preserve">B-A progressive use of structured change management  practices is applied to core PM processes (goal setting, evaluation e.t.c.) only and the focus is on critical PM emerging changes. There is a consensus about the importance of Change Management. Roles in change management process are clarified,  tailor made communication and training plans are evolved in order to cope with change issues.   </t>
  </si>
  <si>
    <t>C-Change Management practices are integrated into PM, covering change preparation, communication and training to increase PM practices effectiveness. Change management practices are applied consistently to all performance management procedures. PM practices are clearly focused on adapting changes effectively.</t>
  </si>
  <si>
    <t xml:space="preserve">D-Change Management processes are fully integrated with PM and are informed by data-driven decisions.  Sophisticated change management processes  and optimized tools are applied. Change Management Framework in  PM  is mandated and aligned with other HR functions. </t>
  </si>
  <si>
    <t>B-Competencies are defined only for key jobs. PM procedures use basic competency analysis  but in a non-systematic way.</t>
  </si>
  <si>
    <t xml:space="preserve">C-A Competency Framework is developed and updated, supporting all PM procedures in a proactive manner. The organization systematically analyzes the competencies of all jobs that results to a Competency based TM System. Delivering tailor-made training programmes supporting effectively future organizational needs. </t>
  </si>
  <si>
    <t xml:space="preserve">D-A Competency Framework is fully integrated with all HRM functions, including PM and is aligned with all business areas supporting competency development needs predictively. </t>
  </si>
  <si>
    <t>A-No real consideration of the importance of HR initiatives as enablers to be applied  in the organization. Implement controls and standards. Reactive response and limited autonomy innovation.</t>
  </si>
  <si>
    <t xml:space="preserve">B-There is some understanding of the importance of HR initiatives on supporting organizational goals. Standardized HR practices enable support to major organizational areas. </t>
  </si>
  <si>
    <t xml:space="preserve">C-HR has a clear and robust policy on managing HR enablers e.g., job enlargement. Advanced HR practices enable support to the all organizational areas.  </t>
  </si>
  <si>
    <t xml:space="preserve">D-The organizational context is entirely supportive of optimised HR policies and practices on managing HR enablers. Fully integrated HR practices provide support to all organizational areas. Managers and employees are fully supported in developing aligned behaviours, values and self-awareness. Job enrichment. </t>
  </si>
  <si>
    <t>A-Majority of HR efforts and results on administrative actions. Implement controls and standards. Reactive response and limited autonomy innovation. HR has low credibility and is perceived as a back office service.</t>
  </si>
  <si>
    <t xml:space="preserve">B-Structured HR Services support organizational goals. HR practices are more simple, transparent and adoptive to business needs. </t>
  </si>
  <si>
    <t>C-HR Services are aligned with organizational goals, facilitate and improve organizational agility. HR has an increasing credibility in all HR functions and contributes decisively to organization success.</t>
  </si>
  <si>
    <t>D-HR programs that create/promote adaptability, innovation, collaboration and speed. Optimized practices and policies support all business operation areas predictively.</t>
  </si>
  <si>
    <t xml:space="preserve">A-HR policy/practices/procedures are not aligned/connected to business goals. Organization doesn't  have a clear understanding of
how people can add value. HR contributes on a response basis to high level organizational strategy conversations. </t>
  </si>
  <si>
    <t xml:space="preserve">B-HR has an icreasing credibility in the organization and is considered capable of providing technical expertise in specific areas of HR. HR strategy is not clearly aligned with organization strategies. </t>
  </si>
  <si>
    <t>C-HR functions are aligned and connected to business areas. HR strategy  proactively supports organization’s strategy. Many HR initiatives provide business guidance, and continuous improvement.</t>
  </si>
  <si>
    <t>D-Business-integrated HR. HR  leadership an equal partner in overall organization strategy formulation and execution. HR strategy is fully  integrated and directionally consistent in supporting the organization’s strategy.</t>
  </si>
  <si>
    <t xml:space="preserve">B-A progressive use of structured emergency management practices are applied focused on critical health and safety changes. </t>
  </si>
  <si>
    <t>C-Emergency management practices are integrated with HRM, covering emergency management preparation, communication and training to increase overall organizational effectiveness. HR policy and practices are clearly focused on handling emergency situations effectively.</t>
  </si>
  <si>
    <t xml:space="preserve">D-Emergency management processes are fully integrated with HRM and  contribute to data-driven decisions. Sophisticated emergency  management processes and optimized analytical tools are applied. Emergency management framework in HRM  is mandated and aligned with all business areas. </t>
  </si>
  <si>
    <t>B-Starting to connect talent process. Standardized processes, not integrated. There is a focus on improving initiatives for specific job families, but no clear policy for the whole organization. A set of talent-focused metrics are in place.</t>
  </si>
  <si>
    <t>C-Talent management strategies are developed and implemented. Talent management is integrated with the organization's strategic planning. Advanced Talent Management processes with various technological resources. A significant number of  talent and leadership development programs.</t>
  </si>
  <si>
    <t xml:space="preserve">D-Fully integrated talent management strategy. Predictive processes are in use with all technologies integrated. Optimized talent and leadership development programs meet both organization and talent demands. </t>
  </si>
  <si>
    <t xml:space="preserve">Το what extent does HR function promote policies and practices (e.g., work-life balance, flexible working arrangements) that improve organizational culture, climate, trust, employee engagement, job satisfaction, etc.? </t>
  </si>
  <si>
    <t xml:space="preserve">To what extent is HR Strategy embedded within each aspect of the organization? </t>
  </si>
  <si>
    <t>Application of Risk management principles and practices in TrM</t>
  </si>
  <si>
    <t xml:space="preserve">Application of Risk Management principles and practices in managing WF&amp;SP </t>
  </si>
  <si>
    <t>Application of Risk management principles and practices in managing HRAn</t>
  </si>
  <si>
    <t>Application of Risk Management principles and practices in managing CD</t>
  </si>
  <si>
    <t>Impact of CD processes on Talent Management</t>
  </si>
  <si>
    <t>Application of Risk Management principles and practices in ReM</t>
  </si>
  <si>
    <t>Application of Risk Management principles and practices in PM</t>
  </si>
  <si>
    <t>Promoting working wellbeing</t>
  </si>
  <si>
    <t>HR as Strategic Partner 
Strategic integration of HR  with the organization's strategy</t>
  </si>
  <si>
    <t>To what extent is HR Strategy embedded within each aspect of the organization?</t>
  </si>
  <si>
    <t>HR agility and readiness to support organizational change by handling emergency situations</t>
  </si>
  <si>
    <t>C-An advanced risk management system to identify, analyze, evaluate, treat and monitor TrM risks is present. Risk Management is an integral  part of decision making contributing to the achievement of objectives of TrM and is tailored to the processes and  practices of the TrM. Advanced communication, reporting and control mechanisms are present. Functions, roles and responsibilities regarding managing  risk are explicitly defined and accepted. Risk management processes are monitored and reviewed for continuous improvement.</t>
  </si>
  <si>
    <t>C-An advanced risk management system to identify, analyse, evaluate, treat and monitor WF&amp;SP is present . Risk Management is an integral part of decision making contributing to the achievement of objectives of WF&amp;SP and is tailored to the processes and practices of the WF&amp;SP. Advanced communication, reporting and control mechanisms are present. Functions, roles and responsibilities regarding managing risk are explicitly defined and accepted. Risk management processes are monitored and reviewed for continuous improvement.</t>
  </si>
  <si>
    <t>C-An advanced risk management system to identify, analyze, evaluate, treat and monitor HRAn risks is present. Risk Management is an integral  part of decision making contributing to the achievement of objectives of  HRAn and is tailored to the processes and  practices of the HRAn. Advanced communication, reporting and control mechanisms are present. Functions, roles and responsibilities regarding managing  risk are explicitly defined and accepted. Risk management processes are monitored and reviewed for continuous improvement.</t>
  </si>
  <si>
    <t xml:space="preserve">B-A systematic, timely and structured RM approach is progressively applied to core CD issues. Some RM processes are documented and some mitigation plans are developed for critical CD risks. A framework for managing risks  is designing and RM principles are increasingly adopted. There are no assigned employees who have the accountability to manage risks. The organization is mainly focused on risk avoidance.
</t>
  </si>
  <si>
    <t>C-An advanced risk management system to identify, analyze, evaluate, treat and monitor ReM risks is present. Risk Management is an integral part of decision making contributing to the achievement of  ReM objectives and is tailored to the processes and  practices of the ReM. Advanced communication, reporting and control mechanisms are present. Functions, roles and responsibilities regarding managing risk are explicitly defined and accepted. Risk Management processes are monitored and reviewed for continuous improvement.</t>
  </si>
  <si>
    <t>A-The recruitment process is characterized by low levels of digitalization. All stages ( i.e., posting an ad for a vacant post, the selection process and the offer stage) are reliant on manual work processes and repetitive tasks e.g., email and spreadsheets. A structured, integrated database is not used to store information about applicants.</t>
  </si>
  <si>
    <t>A-A Competency Framework is not developed, key jobs or position specific competencies are defined on an ad hoc basis to cover organizational needs; HR analytics are not utilized</t>
  </si>
  <si>
    <t>A-A Competency Framework is not developed, key jobs or positions competencies are defined on an ad hoc basis in order to meet legal requirements for PM needs.</t>
  </si>
  <si>
    <t>count "zero"</t>
  </si>
  <si>
    <t>weight sum</t>
  </si>
  <si>
    <t>weight to be redistribuited</t>
  </si>
  <si>
    <t>ratio weight to be redistribuited</t>
  </si>
  <si>
    <t>weight to be redistribuited 2</t>
  </si>
  <si>
    <t>last dimension</t>
  </si>
  <si>
    <t>indicator count</t>
  </si>
  <si>
    <t>Total recalculated weight</t>
  </si>
  <si>
    <t>check min wieght</t>
  </si>
  <si>
    <t>check max weight</t>
  </si>
  <si>
    <t>fatal error</t>
  </si>
  <si>
    <t>check &gt; 100</t>
  </si>
  <si>
    <t>check &lt;100</t>
  </si>
  <si>
    <t>check weight=0</t>
  </si>
  <si>
    <t>last question</t>
  </si>
  <si>
    <t>questions count</t>
  </si>
  <si>
    <t>answer value</t>
  </si>
  <si>
    <t>answer weighted value</t>
  </si>
  <si>
    <t>ID Dimension</t>
  </si>
  <si>
    <t>Dimension value</t>
  </si>
  <si>
    <t>Dimension ML</t>
  </si>
  <si>
    <t>service column for ML D</t>
  </si>
  <si>
    <t>dimensions count</t>
  </si>
  <si>
    <t>dimension value</t>
  </si>
  <si>
    <t>dimension weighted value</t>
  </si>
  <si>
    <t>ID indicator</t>
  </si>
  <si>
    <t>Indicator value</t>
  </si>
  <si>
    <t>Indicator ML</t>
  </si>
  <si>
    <t>service column for MLI</t>
  </si>
  <si>
    <t>indicator value</t>
  </si>
  <si>
    <t>indicatore weighed value</t>
  </si>
  <si>
    <t>PA ID</t>
  </si>
  <si>
    <t>PA value</t>
  </si>
  <si>
    <t>PA MLI</t>
  </si>
  <si>
    <t>service column for PA MLI</t>
  </si>
  <si>
    <t>Maturity Level Indicators</t>
  </si>
  <si>
    <t xml:space="preserve">A = basic level; 
B = Progressive; 
C = Advanced; 
D = Leading ;
E = Not relevant/ not applicable
</t>
  </si>
  <si>
    <t>This tool has been tested on Microsoft Excel 2010</t>
  </si>
  <si>
    <t>INSTRUCTIONS (v.14.04 beta)</t>
  </si>
  <si>
    <t>HR Analytics</t>
  </si>
  <si>
    <t>HR analytics</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</si>
</sst>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rgb="FFFF0000"/>
      <name val="Calibri"/>
      <family val="2"/>
      <scheme val="minor"/>
    </font>
    <font>
      <sz val="11"/>
      <name val="Calibri"/>
      <family val="2"/>
      <scheme val="minor"/>
    </font>
    <font>
      <i/>
      <sz val="11"/>
      <color theme="0" tint="-0.34998626667073579"/>
      <name val="Calibri"/>
      <family val="2"/>
      <scheme val="minor"/>
    </font>
    <font>
      <b/>
      <sz val="11"/>
      <color rgb="FFFF0000"/>
      <name val="Calibri"/>
      <family val="2"/>
      <scheme val="minor"/>
    </font>
    <font>
      <sz val="11"/>
      <color theme="0" tint="-0.34998626667073579"/>
      <name val="Calibri"/>
      <family val="2"/>
      <scheme val="minor"/>
    </font>
    <font>
      <b/>
      <sz val="12"/>
      <color theme="1"/>
      <name val="Calibri"/>
      <family val="2"/>
      <scheme val="minor"/>
    </font>
    <font>
      <b/>
      <sz val="14"/>
      <color theme="1"/>
      <name val="Calibri"/>
      <family val="2"/>
      <scheme val="minor"/>
    </font>
    <font>
      <b/>
      <sz val="14"/>
      <color rgb="FFFF0000"/>
      <name val="Calibri"/>
      <family val="2"/>
      <scheme val="minor"/>
    </font>
    <font>
      <sz val="11"/>
      <color theme="0" tint="-0.499984740745262"/>
      <name val="Calibri"/>
      <family val="2"/>
      <scheme val="minor"/>
    </font>
    <font>
      <b/>
      <sz val="12"/>
      <color theme="0" tint="-0.499984740745262"/>
      <name val="Calibri"/>
      <family val="2"/>
      <scheme val="minor"/>
    </font>
    <font>
      <sz val="14"/>
      <color theme="1"/>
      <name val="Calibri"/>
      <family val="2"/>
      <scheme val="minor"/>
    </font>
    <font>
      <b/>
      <sz val="14"/>
      <color theme="0"/>
      <name val="Calibri"/>
      <family val="2"/>
      <scheme val="minor"/>
    </font>
    <font>
      <sz val="12"/>
      <color rgb="FFFF0000"/>
      <name val="Calibri"/>
      <family val="2"/>
      <scheme val="minor"/>
    </font>
    <font>
      <b/>
      <sz val="16"/>
      <color theme="4" tint="-0.499984740745262"/>
      <name val="Calibri"/>
      <family val="2"/>
      <scheme val="minor"/>
    </font>
    <font>
      <b/>
      <sz val="14"/>
      <color theme="4" tint="-0.499984740745262"/>
      <name val="Calibri"/>
      <family val="2"/>
      <scheme val="minor"/>
    </font>
    <font>
      <b/>
      <sz val="11"/>
      <color theme="1"/>
      <name val="Calibri"/>
      <family val="2"/>
      <scheme val="minor"/>
    </font>
    <font>
      <i/>
      <sz val="11"/>
      <color theme="0" tint="-0.499984740745262"/>
      <name val="Calibri"/>
      <family val="2"/>
      <scheme val="minor"/>
    </font>
    <font>
      <sz val="16"/>
      <color theme="1"/>
      <name val="Calibri"/>
      <family val="2"/>
      <scheme val="minor"/>
    </font>
    <font>
      <b/>
      <sz val="16"/>
      <color theme="1"/>
      <name val="Calibri"/>
      <family val="2"/>
      <scheme val="minor"/>
    </font>
    <font>
      <b/>
      <i/>
      <sz val="12"/>
      <color theme="0" tint="-0.34998626667073579"/>
      <name val="Calibri"/>
      <family val="2"/>
      <scheme val="minor"/>
    </font>
    <font>
      <b/>
      <sz val="12"/>
      <color rgb="FFFF0000"/>
      <name val="Calibri"/>
      <family val="2"/>
      <scheme val="minor"/>
    </font>
    <font>
      <b/>
      <sz val="12"/>
      <name val="Calibri"/>
      <family val="2"/>
      <scheme val="minor"/>
    </font>
    <font>
      <sz val="12"/>
      <color theme="1"/>
      <name val="Calibri"/>
      <family val="2"/>
      <scheme val="minor"/>
    </font>
    <font>
      <u/>
      <sz val="11"/>
      <color theme="1"/>
      <name val="Calibri"/>
      <family val="2"/>
      <scheme val="minor"/>
    </font>
    <font>
      <b/>
      <sz val="11"/>
      <color theme="0" tint="-0.34998626667073579"/>
      <name val="Calibri"/>
      <family val="2"/>
      <scheme val="minor"/>
    </font>
    <font>
      <sz val="12"/>
      <color theme="4" tint="-0.249977111117893"/>
      <name val="Calibri"/>
      <family val="2"/>
      <scheme val="minor"/>
    </font>
    <font>
      <sz val="11"/>
      <color theme="4" tint="-0.249977111117893"/>
      <name val="Calibri"/>
      <family val="2"/>
      <scheme val="minor"/>
    </font>
    <font>
      <b/>
      <sz val="12"/>
      <color rgb="FFFFFF00"/>
      <name val="Calibri"/>
      <family val="2"/>
      <scheme val="minor"/>
    </font>
    <font>
      <sz val="12"/>
      <color theme="4" tint="-0.499984740745262"/>
      <name val="Calibri"/>
      <family val="2"/>
      <scheme val="minor"/>
    </font>
    <font>
      <b/>
      <sz val="12"/>
      <color theme="0"/>
      <name val="Calibri"/>
      <family val="2"/>
      <scheme val="minor"/>
    </font>
    <font>
      <sz val="12"/>
      <color theme="0" tint="-0.499984740745262"/>
      <name val="Calibri"/>
      <family val="2"/>
      <scheme val="minor"/>
    </font>
    <font>
      <i/>
      <sz val="11"/>
      <color theme="1"/>
      <name val="Calibri"/>
      <family val="2"/>
      <scheme val="minor"/>
    </font>
    <font>
      <b/>
      <i/>
      <sz val="12"/>
      <color theme="0" tint="-0.499984740745262"/>
      <name val="Calibri"/>
      <family val="2"/>
      <scheme val="minor"/>
    </font>
    <font>
      <sz val="12"/>
      <name val="Calibri"/>
      <family val="2"/>
      <scheme val="minor"/>
    </font>
    <font>
      <sz val="8"/>
      <name val="Calibri"/>
      <family val="2"/>
      <scheme val="minor"/>
    </font>
    <font>
      <sz val="11"/>
      <color theme="1"/>
      <name val="Wingdings"/>
      <charset val="2"/>
    </font>
    <font>
      <b/>
      <sz val="26"/>
      <color theme="1"/>
      <name val="Calibri"/>
      <family val="2"/>
      <scheme val="minor"/>
    </font>
    <font>
      <b/>
      <sz val="11"/>
      <color theme="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7" tint="-0.499984740745262"/>
        <bgColor indexed="64"/>
      </patternFill>
    </fill>
  </fills>
  <borders count="56">
    <border>
      <left/>
      <right/>
      <top/>
      <bottom/>
      <diagonal/>
    </border>
    <border>
      <left/>
      <right/>
      <top/>
      <bottom style="double">
        <color indexed="64"/>
      </bottom>
      <diagonal/>
    </border>
    <border>
      <left/>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top/>
      <bottom style="thin">
        <color theme="0"/>
      </bottom>
      <diagonal/>
    </border>
    <border>
      <left/>
      <right/>
      <top style="thin">
        <color theme="0"/>
      </top>
      <bottom style="thin">
        <color theme="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1">
    <xf numFmtId="0" fontId="0" fillId="0" borderId="0"/>
  </cellStyleXfs>
  <cellXfs count="402">
    <xf numFmtId="0" fontId="0" fillId="0" borderId="0" xfId="0"/>
    <xf numFmtId="0" fontId="0" fillId="0" borderId="0" xfId="0" applyAlignment="1"/>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vertical="center" wrapText="1"/>
    </xf>
    <xf numFmtId="0" fontId="1" fillId="2" borderId="0" xfId="0" applyFont="1" applyFill="1" applyAlignment="1">
      <alignment horizontal="center" vertical="center"/>
    </xf>
    <xf numFmtId="0" fontId="0" fillId="2" borderId="0" xfId="0" applyFill="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Alignment="1">
      <alignment wrapText="1"/>
    </xf>
    <xf numFmtId="0" fontId="3" fillId="0" borderId="0" xfId="0" applyFont="1" applyAlignment="1">
      <alignment vertical="center"/>
    </xf>
    <xf numFmtId="0" fontId="4" fillId="0" borderId="0" xfId="0" applyFont="1" applyAlignment="1">
      <alignment horizontal="center"/>
    </xf>
    <xf numFmtId="0" fontId="0" fillId="0" borderId="0" xfId="0" applyFill="1" applyAlignment="1">
      <alignment vertical="center" wrapText="1"/>
    </xf>
    <xf numFmtId="0" fontId="3"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Alignment="1">
      <alignment horizontal="left" wrapText="1"/>
    </xf>
    <xf numFmtId="0" fontId="9" fillId="0" borderId="0" xfId="0" applyFont="1" applyAlignment="1">
      <alignment vertical="center"/>
    </xf>
    <xf numFmtId="0" fontId="0" fillId="4" borderId="0" xfId="0" applyFill="1" applyAlignment="1">
      <alignment vertical="center"/>
    </xf>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vertical="center"/>
    </xf>
    <xf numFmtId="0" fontId="0" fillId="4" borderId="0" xfId="0" applyFill="1" applyAlignment="1">
      <alignment vertical="center" wrapText="1"/>
    </xf>
    <xf numFmtId="0" fontId="5" fillId="0" borderId="0" xfId="0" applyFont="1" applyAlignment="1">
      <alignment vertical="center"/>
    </xf>
    <xf numFmtId="0" fontId="0" fillId="0" borderId="4" xfId="0" applyBorder="1" applyAlignment="1">
      <alignment horizontal="center" vertical="center" wrapText="1"/>
    </xf>
    <xf numFmtId="0" fontId="0" fillId="0" borderId="4" xfId="0" applyFill="1" applyBorder="1" applyAlignment="1">
      <alignment vertical="center" wrapText="1"/>
    </xf>
    <xf numFmtId="0" fontId="3" fillId="0" borderId="4" xfId="0" applyFont="1" applyFill="1" applyBorder="1" applyAlignment="1">
      <alignment vertical="center"/>
    </xf>
    <xf numFmtId="0" fontId="0" fillId="0" borderId="6" xfId="0" applyFill="1" applyBorder="1" applyAlignment="1">
      <alignment vertical="center"/>
    </xf>
    <xf numFmtId="0" fontId="0" fillId="0" borderId="4" xfId="0" applyBorder="1" applyAlignment="1">
      <alignment horizontal="center" vertical="center"/>
    </xf>
    <xf numFmtId="0" fontId="6" fillId="0" borderId="4" xfId="0" applyFont="1" applyBorder="1" applyAlignment="1">
      <alignment horizontal="center" vertical="center" wrapText="1"/>
    </xf>
    <xf numFmtId="0" fontId="0" fillId="0" borderId="11" xfId="0" applyBorder="1" applyAlignment="1">
      <alignment horizontal="center" vertical="center" wrapText="1"/>
    </xf>
    <xf numFmtId="0" fontId="13"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3" borderId="4" xfId="0" applyFill="1" applyBorder="1" applyAlignment="1">
      <alignment horizontal="center" vertical="center" wrapText="1"/>
    </xf>
    <xf numFmtId="0" fontId="14" fillId="3" borderId="4"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xf>
    <xf numFmtId="0" fontId="8" fillId="4" borderId="17" xfId="0" applyFont="1"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16" fillId="4"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6" fillId="6" borderId="4" xfId="0" applyFont="1" applyFill="1" applyBorder="1" applyAlignment="1">
      <alignment vertical="center" wrapText="1"/>
    </xf>
    <xf numFmtId="0" fontId="0" fillId="0" borderId="6"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7" fillId="6" borderId="4" xfId="0" applyFont="1" applyFill="1" applyBorder="1"/>
    <xf numFmtId="0" fontId="6" fillId="6" borderId="25" xfId="0" applyFont="1" applyFill="1" applyBorder="1" applyAlignment="1">
      <alignment horizontal="center" vertical="center" wrapText="1"/>
    </xf>
    <xf numFmtId="0" fontId="0" fillId="0" borderId="16" xfId="0" applyFill="1" applyBorder="1" applyAlignment="1">
      <alignment vertical="center" wrapText="1"/>
    </xf>
    <xf numFmtId="0" fontId="6" fillId="6" borderId="24" xfId="0" applyFont="1" applyFill="1" applyBorder="1" applyAlignment="1">
      <alignment horizontal="center" vertical="center" wrapText="1"/>
    </xf>
    <xf numFmtId="0" fontId="6" fillId="6" borderId="25" xfId="0" applyFont="1" applyFill="1" applyBorder="1" applyAlignment="1">
      <alignment horizontal="center" vertical="center"/>
    </xf>
    <xf numFmtId="0" fontId="6" fillId="7" borderId="16"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9" xfId="0" applyFont="1" applyFill="1" applyBorder="1" applyAlignment="1" applyProtection="1">
      <alignment horizontal="center" vertical="center"/>
      <protection locked="0"/>
    </xf>
    <xf numFmtId="0" fontId="0" fillId="0" borderId="16"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1" fillId="0" borderId="0"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0" fillId="0" borderId="0" xfId="0" applyAlignment="1">
      <alignment vertical="top"/>
    </xf>
    <xf numFmtId="0" fontId="19" fillId="0" borderId="0" xfId="0" applyFont="1" applyAlignment="1">
      <alignment vertical="top"/>
    </xf>
    <xf numFmtId="0" fontId="0" fillId="0" borderId="0" xfId="0" applyAlignment="1">
      <alignment vertical="top" wrapText="1"/>
    </xf>
    <xf numFmtId="0" fontId="0" fillId="0" borderId="0" xfId="0" applyBorder="1" applyAlignment="1">
      <alignment vertical="center"/>
    </xf>
    <xf numFmtId="0" fontId="5" fillId="0" borderId="1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Alignment="1">
      <alignment horizontal="center" vertical="center"/>
    </xf>
    <xf numFmtId="0" fontId="21" fillId="3" borderId="25" xfId="0" applyFont="1" applyFill="1" applyBorder="1" applyAlignment="1">
      <alignment horizontal="center" vertical="center" wrapText="1"/>
    </xf>
    <xf numFmtId="0" fontId="5" fillId="0" borderId="0" xfId="0" applyFont="1" applyFill="1" applyAlignment="1">
      <alignment horizontal="center" vertical="center"/>
    </xf>
    <xf numFmtId="0" fontId="25" fillId="0" borderId="0" xfId="0" applyFont="1" applyFill="1" applyAlignment="1">
      <alignment horizontal="center" vertical="center"/>
    </xf>
    <xf numFmtId="0" fontId="3" fillId="0" borderId="0" xfId="0" applyFont="1" applyFill="1" applyAlignment="1">
      <alignment horizontal="center" vertical="center"/>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8" fillId="0" borderId="0" xfId="0" applyFont="1" applyAlignment="1">
      <alignment vertical="center"/>
    </xf>
    <xf numFmtId="0" fontId="27"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horizontal="center" vertical="center" wrapText="1"/>
    </xf>
    <xf numFmtId="0" fontId="21" fillId="9" borderId="25" xfId="0" applyFont="1" applyFill="1" applyBorder="1" applyAlignment="1">
      <alignment horizontal="center" vertical="center" wrapText="1"/>
    </xf>
    <xf numFmtId="0" fontId="28" fillId="10" borderId="25" xfId="0" applyFont="1" applyFill="1" applyBorder="1" applyAlignment="1">
      <alignment horizontal="center" vertical="center" wrapText="1"/>
    </xf>
    <xf numFmtId="0" fontId="30" fillId="8" borderId="28" xfId="0" applyFont="1" applyFill="1" applyBorder="1" applyAlignment="1">
      <alignment horizontal="center" vertical="center" wrapText="1"/>
    </xf>
    <xf numFmtId="0" fontId="9" fillId="0" borderId="16" xfId="0" applyFont="1" applyFill="1" applyBorder="1" applyAlignment="1" applyProtection="1">
      <alignment horizontal="center" vertical="center"/>
    </xf>
    <xf numFmtId="0" fontId="25" fillId="0" borderId="16" xfId="0" applyFont="1" applyFill="1" applyBorder="1" applyAlignment="1">
      <alignment horizontal="center" vertical="center"/>
    </xf>
    <xf numFmtId="0" fontId="9" fillId="0" borderId="16"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9" xfId="0" applyFont="1" applyBorder="1" applyAlignment="1" applyProtection="1">
      <alignment horizontal="center" vertical="center"/>
    </xf>
    <xf numFmtId="0" fontId="0" fillId="0" borderId="0" xfId="0" applyFont="1" applyAlignment="1">
      <alignment vertical="center"/>
    </xf>
    <xf numFmtId="0" fontId="1" fillId="0" borderId="23" xfId="0" applyFont="1" applyFill="1" applyBorder="1" applyAlignment="1" applyProtection="1">
      <alignment horizontal="center" vertical="center" wrapText="1"/>
    </xf>
    <xf numFmtId="0" fontId="25" fillId="0" borderId="23" xfId="0" applyFont="1" applyFill="1" applyBorder="1" applyAlignment="1">
      <alignment horizontal="center" vertical="center"/>
    </xf>
    <xf numFmtId="0" fontId="1" fillId="0" borderId="1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xf>
    <xf numFmtId="0" fontId="1" fillId="0" borderId="21"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0" fillId="0" borderId="15" xfId="0" applyFill="1" applyBorder="1" applyAlignment="1">
      <alignment horizontal="left" vertical="center"/>
    </xf>
    <xf numFmtId="0" fontId="4" fillId="4" borderId="7" xfId="0" applyFont="1" applyFill="1" applyBorder="1" applyAlignment="1" applyProtection="1">
      <alignment horizontal="center" vertical="center" wrapText="1"/>
    </xf>
    <xf numFmtId="0" fontId="6" fillId="0" borderId="0" xfId="0" applyFont="1" applyAlignment="1">
      <alignment vertical="top"/>
    </xf>
    <xf numFmtId="0" fontId="6" fillId="0" borderId="0" xfId="0" applyFont="1" applyAlignment="1">
      <alignment vertical="top" wrapText="1"/>
    </xf>
    <xf numFmtId="0" fontId="10" fillId="0" borderId="0" xfId="0" applyFont="1" applyAlignment="1">
      <alignment vertical="top"/>
    </xf>
    <xf numFmtId="0" fontId="9" fillId="0" borderId="0" xfId="0" applyFont="1" applyAlignment="1">
      <alignment vertical="top"/>
    </xf>
    <xf numFmtId="0" fontId="0" fillId="4" borderId="0" xfId="0" applyFill="1" applyAlignment="1">
      <alignment vertical="top"/>
    </xf>
    <xf numFmtId="0" fontId="1" fillId="0" borderId="5"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31" fillId="0" borderId="16" xfId="0" applyFont="1" applyBorder="1" applyAlignment="1" applyProtection="1">
      <alignment horizontal="center" vertical="center"/>
    </xf>
    <xf numFmtId="0" fontId="31" fillId="0" borderId="23" xfId="0" applyFont="1" applyBorder="1" applyAlignment="1" applyProtection="1">
      <alignment horizontal="center" vertical="center"/>
    </xf>
    <xf numFmtId="0" fontId="26" fillId="0" borderId="16" xfId="0" applyFont="1" applyFill="1" applyBorder="1" applyAlignment="1" applyProtection="1">
      <alignment horizontal="center" vertical="center"/>
    </xf>
    <xf numFmtId="0" fontId="29" fillId="0" borderId="4" xfId="0" applyFont="1" applyFill="1" applyBorder="1" applyAlignment="1" applyProtection="1">
      <alignment horizontal="center" vertical="center"/>
    </xf>
    <xf numFmtId="0" fontId="26" fillId="0" borderId="21"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19" xfId="0" applyFont="1" applyFill="1" applyBorder="1" applyAlignment="1" applyProtection="1">
      <alignment horizontal="center" vertical="center"/>
    </xf>
    <xf numFmtId="0" fontId="32" fillId="0" borderId="0" xfId="0" applyFont="1" applyAlignment="1">
      <alignment wrapText="1"/>
    </xf>
    <xf numFmtId="0" fontId="0" fillId="4" borderId="0" xfId="0" applyFill="1" applyAlignment="1">
      <alignment wrapText="1"/>
    </xf>
    <xf numFmtId="0" fontId="6" fillId="6" borderId="4" xfId="0" applyFont="1" applyFill="1" applyBorder="1" applyAlignment="1">
      <alignment horizontal="center" vertical="center" wrapText="1"/>
    </xf>
    <xf numFmtId="0" fontId="6" fillId="6" borderId="4" xfId="0" applyFont="1" applyFill="1" applyBorder="1" applyAlignment="1">
      <alignment horizontal="center" vertical="center"/>
    </xf>
    <xf numFmtId="0" fontId="22" fillId="6" borderId="4" xfId="0" applyFont="1" applyFill="1" applyBorder="1" applyAlignment="1">
      <alignment horizontal="center" vertical="center" wrapText="1"/>
    </xf>
    <xf numFmtId="0" fontId="0" fillId="0" borderId="9" xfId="0" applyFill="1" applyBorder="1" applyAlignment="1">
      <alignment vertical="center" wrapText="1"/>
    </xf>
    <xf numFmtId="0" fontId="0" fillId="0" borderId="8" xfId="0" applyFill="1" applyBorder="1" applyAlignment="1">
      <alignment horizontal="left" vertical="center"/>
    </xf>
    <xf numFmtId="0" fontId="0" fillId="0" borderId="18" xfId="0" applyFill="1" applyBorder="1" applyAlignment="1">
      <alignment horizontal="left" vertical="center"/>
    </xf>
    <xf numFmtId="0" fontId="33" fillId="0" borderId="0" xfId="0" applyFont="1" applyAlignment="1">
      <alignment vertical="top"/>
    </xf>
    <xf numFmtId="0" fontId="34" fillId="0" borderId="0" xfId="0" applyFont="1" applyAlignment="1">
      <alignment vertical="top"/>
    </xf>
    <xf numFmtId="0" fontId="0" fillId="0" borderId="0" xfId="0" applyFill="1" applyAlignment="1">
      <alignment vertical="top" wrapText="1"/>
    </xf>
    <xf numFmtId="0" fontId="17" fillId="0" borderId="0" xfId="0" applyFont="1" applyAlignment="1">
      <alignment vertical="top"/>
    </xf>
    <xf numFmtId="0" fontId="2" fillId="0" borderId="0" xfId="0" applyFont="1" applyAlignment="1">
      <alignment vertical="top"/>
    </xf>
    <xf numFmtId="0" fontId="0" fillId="0" borderId="0" xfId="0" applyFill="1" applyAlignment="1">
      <alignment vertical="top"/>
    </xf>
    <xf numFmtId="0" fontId="6" fillId="0" borderId="0" xfId="0" applyFont="1" applyAlignment="1">
      <alignment horizontal="center" vertical="top"/>
    </xf>
    <xf numFmtId="0" fontId="0" fillId="0" borderId="0" xfId="0" applyFill="1" applyAlignment="1">
      <alignment horizontal="center" vertical="top"/>
    </xf>
    <xf numFmtId="0" fontId="0" fillId="0" borderId="0" xfId="0" applyAlignment="1">
      <alignment horizontal="center" vertical="top"/>
    </xf>
    <xf numFmtId="0" fontId="0" fillId="4" borderId="0" xfId="0" applyFill="1" applyAlignment="1">
      <alignment vertical="top" wrapText="1"/>
    </xf>
    <xf numFmtId="0" fontId="17" fillId="4" borderId="0" xfId="0" applyFont="1" applyFill="1" applyAlignment="1">
      <alignment vertical="top"/>
    </xf>
    <xf numFmtId="0" fontId="1" fillId="0" borderId="17"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6" fillId="6" borderId="32" xfId="0" applyFont="1" applyFill="1" applyBorder="1" applyAlignment="1">
      <alignment horizontal="left" vertical="center" wrapText="1"/>
    </xf>
    <xf numFmtId="0" fontId="6" fillId="6" borderId="33"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8" fillId="10" borderId="33" xfId="0" applyFont="1" applyFill="1" applyBorder="1" applyAlignment="1">
      <alignment horizontal="center" vertical="center" wrapText="1"/>
    </xf>
    <xf numFmtId="0" fontId="21" fillId="9" borderId="33" xfId="0" applyFont="1" applyFill="1" applyBorder="1" applyAlignment="1">
      <alignment horizontal="center" vertical="center" wrapText="1"/>
    </xf>
    <xf numFmtId="0" fontId="26" fillId="0" borderId="4" xfId="0" applyFont="1" applyFill="1" applyBorder="1" applyAlignment="1" applyProtection="1">
      <alignment horizontal="center" vertical="center"/>
    </xf>
    <xf numFmtId="0" fontId="1" fillId="0" borderId="4" xfId="0" applyFont="1" applyFill="1" applyBorder="1" applyAlignment="1">
      <alignment horizontal="center" vertical="center"/>
    </xf>
    <xf numFmtId="0" fontId="0" fillId="0" borderId="37" xfId="0" applyFill="1" applyBorder="1" applyAlignment="1">
      <alignment horizontal="left" vertical="center"/>
    </xf>
    <xf numFmtId="0" fontId="0" fillId="0" borderId="5" xfId="0" applyFill="1" applyBorder="1" applyAlignment="1">
      <alignment vertical="center" wrapText="1"/>
    </xf>
    <xf numFmtId="0" fontId="5" fillId="0" borderId="5" xfId="0" applyFont="1" applyFill="1" applyBorder="1" applyAlignment="1">
      <alignment horizontal="center" vertical="center"/>
    </xf>
    <xf numFmtId="0" fontId="9" fillId="0" borderId="5"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1" fillId="3" borderId="5"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0" fillId="0" borderId="6" xfId="0" applyFill="1" applyBorder="1" applyAlignment="1">
      <alignment horizontal="left" vertical="center"/>
    </xf>
    <xf numFmtId="0" fontId="1" fillId="0" borderId="7" xfId="0" applyFont="1" applyFill="1" applyBorder="1" applyAlignment="1" applyProtection="1">
      <alignment horizontal="center" vertical="center" wrapText="1"/>
    </xf>
    <xf numFmtId="0" fontId="22" fillId="6" borderId="33" xfId="0" applyFont="1" applyFill="1" applyBorder="1" applyAlignment="1">
      <alignment horizontal="center" vertical="center" wrapText="1"/>
    </xf>
    <xf numFmtId="0" fontId="2" fillId="7" borderId="4" xfId="0" applyFont="1" applyFill="1" applyBorder="1" applyAlignment="1" applyProtection="1">
      <alignment horizontal="left" vertical="center" wrapText="1"/>
      <protection locked="0"/>
    </xf>
    <xf numFmtId="0" fontId="21" fillId="4" borderId="4" xfId="0" applyFont="1" applyFill="1" applyBorder="1" applyAlignment="1">
      <alignment horizontal="center" vertical="center" wrapText="1"/>
    </xf>
    <xf numFmtId="0" fontId="2" fillId="7" borderId="5" xfId="0" applyFont="1" applyFill="1" applyBorder="1" applyAlignment="1" applyProtection="1">
      <alignment horizontal="left" vertical="center" wrapText="1"/>
      <protection locked="0"/>
    </xf>
    <xf numFmtId="0" fontId="21" fillId="4" borderId="5"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0" fillId="0" borderId="6" xfId="0" applyBorder="1" applyAlignment="1">
      <alignment horizontal="left" vertical="center"/>
    </xf>
    <xf numFmtId="0" fontId="6" fillId="6" borderId="32" xfId="0" applyFont="1" applyFill="1" applyBorder="1" applyAlignment="1">
      <alignment horizontal="center" vertical="center" wrapText="1"/>
    </xf>
    <xf numFmtId="0" fontId="21" fillId="4" borderId="4" xfId="0" applyFont="1" applyFill="1" applyBorder="1" applyAlignment="1" applyProtection="1">
      <alignment horizontal="center" vertical="center" wrapText="1"/>
    </xf>
    <xf numFmtId="0" fontId="3" fillId="0" borderId="4" xfId="0" applyFont="1" applyBorder="1" applyAlignment="1">
      <alignment vertical="center"/>
    </xf>
    <xf numFmtId="0" fontId="0" fillId="0" borderId="37" xfId="0" applyFill="1" applyBorder="1" applyAlignment="1">
      <alignment vertical="center"/>
    </xf>
    <xf numFmtId="0" fontId="3" fillId="0" borderId="5" xfId="0" applyFont="1" applyFill="1" applyBorder="1" applyAlignment="1">
      <alignment vertical="center"/>
    </xf>
    <xf numFmtId="0" fontId="5" fillId="0" borderId="5" xfId="0" applyFont="1" applyFill="1" applyBorder="1" applyAlignment="1">
      <alignment horizontal="center" vertical="center" wrapText="1"/>
    </xf>
    <xf numFmtId="0" fontId="21" fillId="4" borderId="5"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xf>
    <xf numFmtId="0" fontId="17" fillId="0" borderId="38" xfId="0" applyFont="1" applyFill="1" applyBorder="1" applyAlignment="1" applyProtection="1">
      <alignment horizontal="center" vertical="center"/>
    </xf>
    <xf numFmtId="0" fontId="17" fillId="0" borderId="26"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0" fontId="17" fillId="0" borderId="29"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25" fillId="0" borderId="4" xfId="0" applyFont="1" applyFill="1" applyBorder="1" applyAlignment="1">
      <alignment horizontal="center" vertical="center"/>
    </xf>
    <xf numFmtId="0" fontId="17" fillId="0" borderId="4" xfId="0" applyFont="1" applyFill="1" applyBorder="1" applyAlignment="1" applyProtection="1">
      <alignment horizontal="center" vertical="center"/>
    </xf>
    <xf numFmtId="0" fontId="6" fillId="7" borderId="4" xfId="0" applyFont="1" applyFill="1" applyBorder="1" applyAlignment="1">
      <alignment horizontal="center" vertical="center"/>
    </xf>
    <xf numFmtId="0" fontId="6" fillId="7" borderId="5" xfId="0" applyFont="1" applyFill="1" applyBorder="1" applyAlignment="1" applyProtection="1">
      <alignment horizontal="center" vertical="center"/>
      <protection locked="0"/>
    </xf>
    <xf numFmtId="0" fontId="25" fillId="0" borderId="5" xfId="0" applyFont="1" applyFill="1" applyBorder="1" applyAlignment="1">
      <alignment horizontal="center" vertical="center"/>
    </xf>
    <xf numFmtId="0" fontId="17" fillId="0" borderId="5" xfId="0" applyFont="1" applyFill="1" applyBorder="1" applyAlignment="1" applyProtection="1">
      <alignment horizontal="center" vertical="center"/>
    </xf>
    <xf numFmtId="0" fontId="13" fillId="0" borderId="33" xfId="0" applyFont="1" applyFill="1" applyBorder="1" applyAlignment="1">
      <alignment horizontal="center" vertical="center" wrapText="1"/>
    </xf>
    <xf numFmtId="0" fontId="0" fillId="0" borderId="0" xfId="0"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9" fillId="0" borderId="0" xfId="0" applyFont="1" applyFill="1" applyBorder="1" applyAlignment="1" applyProtection="1">
      <alignment horizontal="center" vertical="center"/>
    </xf>
    <xf numFmtId="0" fontId="13" fillId="0" borderId="25"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8" fillId="4" borderId="4"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5" fillId="4" borderId="0" xfId="0" applyFont="1" applyFill="1" applyAlignment="1">
      <alignment horizontal="center" vertical="center"/>
    </xf>
    <xf numFmtId="0" fontId="6" fillId="6" borderId="33" xfId="0" applyFont="1" applyFill="1" applyBorder="1" applyAlignment="1">
      <alignment horizontal="center" vertical="center"/>
    </xf>
    <xf numFmtId="0" fontId="6" fillId="6" borderId="34" xfId="0" applyFont="1" applyFill="1" applyBorder="1" applyAlignment="1">
      <alignment horizontal="center" vertical="center"/>
    </xf>
    <xf numFmtId="0" fontId="0" fillId="0" borderId="37" xfId="0" applyBorder="1" applyAlignment="1">
      <alignment vertical="center"/>
    </xf>
    <xf numFmtId="0" fontId="0" fillId="0" borderId="5" xfId="0" applyBorder="1" applyAlignment="1">
      <alignment vertical="center" wrapText="1"/>
    </xf>
    <xf numFmtId="0" fontId="8" fillId="4" borderId="5" xfId="0" applyFont="1" applyFill="1" applyBorder="1" applyAlignment="1" applyProtection="1">
      <alignment horizontal="center" vertical="center" wrapText="1"/>
    </xf>
    <xf numFmtId="0" fontId="20" fillId="0" borderId="33" xfId="0" applyFont="1" applyFill="1" applyBorder="1" applyAlignment="1">
      <alignment vertical="center" wrapText="1"/>
    </xf>
    <xf numFmtId="0" fontId="31" fillId="0" borderId="4" xfId="0" applyFont="1" applyBorder="1" applyAlignment="1" applyProtection="1">
      <alignment horizontal="center" vertical="center"/>
    </xf>
    <xf numFmtId="0" fontId="3" fillId="0" borderId="0" xfId="0" applyFont="1" applyBorder="1" applyAlignment="1">
      <alignment vertical="center"/>
    </xf>
    <xf numFmtId="0" fontId="29" fillId="0" borderId="0" xfId="0" applyFont="1" applyFill="1" applyBorder="1" applyAlignment="1" applyProtection="1">
      <alignment horizontal="center" vertical="center"/>
    </xf>
    <xf numFmtId="0" fontId="6" fillId="7" borderId="0" xfId="0" applyFont="1" applyFill="1" applyBorder="1" applyAlignment="1">
      <alignment horizontal="center" vertical="center"/>
    </xf>
    <xf numFmtId="0" fontId="17" fillId="0" borderId="0" xfId="0" applyFont="1" applyFill="1" applyBorder="1" applyAlignment="1" applyProtection="1">
      <alignment horizontal="center" vertical="center"/>
    </xf>
    <xf numFmtId="0" fontId="5" fillId="0" borderId="9"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8" fillId="4" borderId="16" xfId="0" applyFont="1" applyFill="1" applyBorder="1" applyAlignment="1" applyProtection="1">
      <alignment horizontal="center" vertical="center" wrapText="1"/>
    </xf>
    <xf numFmtId="0" fontId="4" fillId="4" borderId="17" xfId="0" applyFont="1" applyFill="1" applyBorder="1" applyAlignment="1" applyProtection="1">
      <alignment horizontal="center" vertical="center" wrapText="1"/>
    </xf>
    <xf numFmtId="0" fontId="3" fillId="0" borderId="16" xfId="0" applyFont="1" applyBorder="1" applyAlignment="1">
      <alignment vertical="center"/>
    </xf>
    <xf numFmtId="0" fontId="21" fillId="4" borderId="16" xfId="0" applyFont="1" applyFill="1" applyBorder="1" applyAlignment="1" applyProtection="1">
      <alignment horizontal="center" vertical="center" wrapText="1"/>
    </xf>
    <xf numFmtId="0" fontId="0" fillId="0" borderId="8" xfId="0" applyFill="1" applyBorder="1" applyAlignment="1">
      <alignment vertical="center"/>
    </xf>
    <xf numFmtId="0" fontId="3" fillId="0" borderId="9" xfId="0" applyFont="1" applyFill="1" applyBorder="1" applyAlignment="1">
      <alignment vertical="center"/>
    </xf>
    <xf numFmtId="0" fontId="21" fillId="4" borderId="9" xfId="0" applyFont="1" applyFill="1" applyBorder="1" applyAlignment="1" applyProtection="1">
      <alignment horizontal="center" vertical="center" wrapText="1"/>
    </xf>
    <xf numFmtId="0" fontId="0" fillId="0" borderId="15" xfId="0" applyFill="1" applyBorder="1" applyAlignment="1">
      <alignment vertical="center"/>
    </xf>
    <xf numFmtId="0" fontId="3" fillId="0" borderId="16" xfId="0" applyFont="1" applyFill="1" applyBorder="1" applyAlignment="1">
      <alignment vertical="center"/>
    </xf>
    <xf numFmtId="0" fontId="1" fillId="2" borderId="4" xfId="0" applyFont="1" applyFill="1" applyBorder="1" applyAlignment="1">
      <alignment horizontal="center" vertical="center"/>
    </xf>
    <xf numFmtId="0" fontId="1" fillId="0" borderId="39" xfId="0" applyFont="1" applyFill="1" applyBorder="1" applyAlignment="1">
      <alignment horizontal="center" vertical="center"/>
    </xf>
    <xf numFmtId="0" fontId="0" fillId="0" borderId="8" xfId="0" applyBorder="1" applyAlignment="1">
      <alignment horizontal="left" vertical="center"/>
    </xf>
    <xf numFmtId="0" fontId="2" fillId="7" borderId="9" xfId="0" applyFont="1" applyFill="1" applyBorder="1" applyAlignment="1" applyProtection="1">
      <alignment horizontal="left" vertical="center" wrapText="1"/>
      <protection locked="0"/>
    </xf>
    <xf numFmtId="0" fontId="21" fillId="4" borderId="9"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 fillId="7" borderId="16" xfId="0" applyFont="1" applyFill="1" applyBorder="1" applyAlignment="1" applyProtection="1">
      <alignment horizontal="left" vertical="center" wrapText="1"/>
      <protection locked="0"/>
    </xf>
    <xf numFmtId="0" fontId="21" fillId="4" borderId="1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0" fillId="0" borderId="15" xfId="0" applyBorder="1" applyAlignment="1">
      <alignment horizontal="left" vertical="center"/>
    </xf>
    <xf numFmtId="0" fontId="2" fillId="7" borderId="19" xfId="0" applyFont="1" applyFill="1" applyBorder="1" applyAlignment="1" applyProtection="1">
      <alignment horizontal="left" vertical="center" wrapText="1"/>
      <protection locked="0"/>
    </xf>
    <xf numFmtId="0" fontId="21" fillId="4" borderId="19"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31"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protection locked="0"/>
    </xf>
    <xf numFmtId="0" fontId="0" fillId="0" borderId="0" xfId="0" applyFill="1" applyAlignment="1">
      <alignment vertical="center"/>
    </xf>
    <xf numFmtId="0" fontId="0" fillId="0" borderId="41" xfId="0" applyFill="1" applyBorder="1" applyAlignment="1">
      <alignment vertical="center" wrapText="1"/>
    </xf>
    <xf numFmtId="0" fontId="5" fillId="0" borderId="41" xfId="0" applyFont="1" applyFill="1" applyBorder="1" applyAlignment="1">
      <alignment horizontal="center" vertical="center"/>
    </xf>
    <xf numFmtId="0" fontId="9" fillId="0" borderId="41" xfId="0" applyFont="1" applyFill="1" applyBorder="1" applyAlignment="1" applyProtection="1">
      <alignment horizontal="center" vertical="center"/>
    </xf>
    <xf numFmtId="0" fontId="26" fillId="0" borderId="41" xfId="0" applyFont="1" applyFill="1" applyBorder="1" applyAlignment="1" applyProtection="1">
      <alignment horizontal="center" vertical="center"/>
    </xf>
    <xf numFmtId="0" fontId="1" fillId="0" borderId="41"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0" fillId="0" borderId="44" xfId="0" applyFill="1" applyBorder="1" applyAlignment="1">
      <alignment vertical="center" wrapText="1"/>
    </xf>
    <xf numFmtId="0" fontId="5" fillId="0" borderId="44" xfId="0" applyFont="1" applyFill="1" applyBorder="1" applyAlignment="1">
      <alignment horizontal="center" vertical="center"/>
    </xf>
    <xf numFmtId="0" fontId="9" fillId="0" borderId="44"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1" fillId="0" borderId="44"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15" fillId="3" borderId="3" xfId="0" applyFont="1" applyFill="1" applyBorder="1" applyAlignment="1">
      <alignment vertical="center" wrapText="1"/>
    </xf>
    <xf numFmtId="0" fontId="23" fillId="0" borderId="0" xfId="0" applyFont="1" applyAlignment="1">
      <alignment vertical="top"/>
    </xf>
    <xf numFmtId="0" fontId="23" fillId="0" borderId="0" xfId="0" applyFont="1" applyFill="1" applyAlignment="1">
      <alignment vertical="top"/>
    </xf>
    <xf numFmtId="0" fontId="36" fillId="0" borderId="0" xfId="0" applyFont="1" applyAlignment="1">
      <alignment vertical="center"/>
    </xf>
    <xf numFmtId="0" fontId="0" fillId="0" borderId="37" xfId="0" applyBorder="1" applyAlignment="1">
      <alignment horizontal="left" vertical="center"/>
    </xf>
    <xf numFmtId="0" fontId="29" fillId="0" borderId="16" xfId="0" applyFont="1" applyFill="1" applyBorder="1" applyAlignment="1" applyProtection="1">
      <alignment horizontal="center" vertical="center"/>
    </xf>
    <xf numFmtId="0" fontId="6" fillId="7" borderId="16" xfId="0" applyFont="1" applyFill="1" applyBorder="1" applyAlignment="1">
      <alignment horizontal="center" vertical="center"/>
    </xf>
    <xf numFmtId="0" fontId="17" fillId="0" borderId="16" xfId="0" applyFont="1" applyFill="1" applyBorder="1" applyAlignment="1" applyProtection="1">
      <alignment horizontal="center" vertical="center"/>
    </xf>
    <xf numFmtId="0" fontId="0" fillId="0" borderId="18" xfId="0" applyFill="1" applyBorder="1" applyAlignment="1">
      <alignment vertical="center"/>
    </xf>
    <xf numFmtId="0" fontId="3" fillId="0" borderId="19" xfId="0" applyFont="1" applyFill="1" applyBorder="1" applyAlignment="1">
      <alignment vertical="center"/>
    </xf>
    <xf numFmtId="0" fontId="5" fillId="0" borderId="19" xfId="0" applyFont="1" applyFill="1" applyBorder="1" applyAlignment="1">
      <alignment horizontal="center" vertical="center" wrapText="1"/>
    </xf>
    <xf numFmtId="0" fontId="29" fillId="0" borderId="19" xfId="0" applyFont="1" applyFill="1" applyBorder="1" applyAlignment="1" applyProtection="1">
      <alignment horizontal="center" vertical="center"/>
    </xf>
    <xf numFmtId="0" fontId="6" fillId="7" borderId="19" xfId="0" applyFont="1" applyFill="1" applyBorder="1" applyAlignment="1" applyProtection="1">
      <alignment horizontal="center" vertical="center"/>
      <protection locked="0"/>
    </xf>
    <xf numFmtId="0" fontId="25" fillId="0" borderId="19" xfId="0" applyFont="1" applyFill="1" applyBorder="1" applyAlignment="1">
      <alignment horizontal="center" vertical="center"/>
    </xf>
    <xf numFmtId="0" fontId="17" fillId="0" borderId="19" xfId="0" applyFont="1" applyFill="1" applyBorder="1" applyAlignment="1" applyProtection="1">
      <alignment horizontal="center" vertical="center"/>
    </xf>
    <xf numFmtId="0" fontId="0" fillId="0" borderId="43" xfId="0" applyFill="1" applyBorder="1" applyAlignment="1">
      <alignment vertical="center"/>
    </xf>
    <xf numFmtId="0" fontId="3" fillId="0" borderId="44" xfId="0" applyFont="1" applyFill="1" applyBorder="1" applyAlignment="1">
      <alignment vertical="center"/>
    </xf>
    <xf numFmtId="0" fontId="5" fillId="0" borderId="44" xfId="0" applyFont="1" applyFill="1" applyBorder="1" applyAlignment="1">
      <alignment horizontal="center" vertical="center" wrapText="1"/>
    </xf>
    <xf numFmtId="0" fontId="29" fillId="0" borderId="44" xfId="0" applyFont="1" applyFill="1" applyBorder="1" applyAlignment="1" applyProtection="1">
      <alignment horizontal="center" vertical="center"/>
    </xf>
    <xf numFmtId="0" fontId="6" fillId="7" borderId="44" xfId="0" applyFont="1" applyFill="1" applyBorder="1" applyAlignment="1">
      <alignment horizontal="center" vertical="center"/>
    </xf>
    <xf numFmtId="0" fontId="25" fillId="0" borderId="44" xfId="0" applyFont="1" applyFill="1" applyBorder="1" applyAlignment="1">
      <alignment horizontal="center" vertical="center"/>
    </xf>
    <xf numFmtId="0" fontId="17" fillId="0" borderId="44" xfId="0" applyFont="1" applyFill="1" applyBorder="1" applyAlignment="1" applyProtection="1">
      <alignment horizontal="center" vertical="center"/>
    </xf>
    <xf numFmtId="0" fontId="6" fillId="7" borderId="44" xfId="0" applyFont="1" applyFill="1" applyBorder="1" applyAlignment="1" applyProtection="1">
      <alignment horizontal="center" vertical="center"/>
      <protection locked="0"/>
    </xf>
    <xf numFmtId="0" fontId="0" fillId="0" borderId="40" xfId="0" applyFill="1" applyBorder="1" applyAlignment="1">
      <alignment vertical="center"/>
    </xf>
    <xf numFmtId="0" fontId="3" fillId="0" borderId="41" xfId="0" applyFont="1" applyFill="1" applyBorder="1" applyAlignment="1">
      <alignment vertical="center"/>
    </xf>
    <xf numFmtId="0" fontId="5" fillId="0" borderId="41" xfId="0" applyFont="1" applyFill="1" applyBorder="1" applyAlignment="1">
      <alignment horizontal="center" vertical="center" wrapText="1"/>
    </xf>
    <xf numFmtId="0" fontId="29" fillId="0" borderId="41" xfId="0" applyFont="1" applyFill="1" applyBorder="1" applyAlignment="1" applyProtection="1">
      <alignment horizontal="center" vertical="center"/>
    </xf>
    <xf numFmtId="0" fontId="6" fillId="7" borderId="41" xfId="0" applyFont="1" applyFill="1" applyBorder="1" applyAlignment="1">
      <alignment horizontal="center" vertical="center"/>
    </xf>
    <xf numFmtId="0" fontId="25" fillId="0" borderId="41" xfId="0" applyFont="1" applyFill="1" applyBorder="1" applyAlignment="1">
      <alignment horizontal="center" vertical="center"/>
    </xf>
    <xf numFmtId="0" fontId="17" fillId="0" borderId="41" xfId="0" applyFont="1" applyFill="1" applyBorder="1" applyAlignment="1" applyProtection="1">
      <alignment horizontal="center" vertical="center"/>
    </xf>
    <xf numFmtId="0" fontId="6" fillId="7" borderId="5"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wrapText="1"/>
    </xf>
    <xf numFmtId="0" fontId="3" fillId="0" borderId="19" xfId="0" applyFont="1" applyBorder="1" applyAlignment="1">
      <alignment vertical="center"/>
    </xf>
    <xf numFmtId="0" fontId="6" fillId="7" borderId="19" xfId="0" applyFont="1" applyFill="1" applyBorder="1" applyAlignment="1">
      <alignment horizontal="center" vertical="center"/>
    </xf>
    <xf numFmtId="0" fontId="0" fillId="0" borderId="40" xfId="0" applyBorder="1" applyAlignment="1">
      <alignment vertical="center"/>
    </xf>
    <xf numFmtId="0" fontId="0" fillId="0" borderId="41" xfId="0" applyBorder="1" applyAlignment="1">
      <alignment vertical="center" wrapText="1"/>
    </xf>
    <xf numFmtId="0" fontId="3" fillId="0" borderId="41" xfId="0" applyFont="1" applyBorder="1" applyAlignment="1">
      <alignment vertical="center"/>
    </xf>
    <xf numFmtId="0" fontId="0" fillId="0" borderId="20" xfId="0" applyFill="1" applyBorder="1" applyAlignment="1">
      <alignment vertical="center"/>
    </xf>
    <xf numFmtId="0" fontId="3" fillId="0" borderId="21" xfId="0" applyFont="1" applyFill="1" applyBorder="1" applyAlignment="1">
      <alignment vertical="center"/>
    </xf>
    <xf numFmtId="0" fontId="5" fillId="0" borderId="21" xfId="0" applyFont="1" applyFill="1" applyBorder="1" applyAlignment="1">
      <alignment horizontal="center" vertical="center" wrapText="1"/>
    </xf>
    <xf numFmtId="0" fontId="29" fillId="0" borderId="21" xfId="0" applyFont="1" applyFill="1" applyBorder="1" applyAlignment="1" applyProtection="1">
      <alignment horizontal="center" vertical="center"/>
    </xf>
    <xf numFmtId="0" fontId="6" fillId="7" borderId="21" xfId="0" applyFont="1" applyFill="1" applyBorder="1" applyAlignment="1" applyProtection="1">
      <alignment horizontal="center" vertical="center"/>
      <protection locked="0"/>
    </xf>
    <xf numFmtId="0" fontId="25" fillId="0" borderId="21" xfId="0" applyFont="1" applyFill="1" applyBorder="1" applyAlignment="1">
      <alignment horizontal="center" vertical="center"/>
    </xf>
    <xf numFmtId="0" fontId="17" fillId="0" borderId="21" xfId="0" applyFont="1" applyFill="1" applyBorder="1" applyAlignment="1" applyProtection="1">
      <alignment horizontal="center" vertical="center"/>
    </xf>
    <xf numFmtId="0" fontId="6" fillId="7" borderId="41" xfId="0" applyFont="1" applyFill="1" applyBorder="1" applyAlignment="1" applyProtection="1">
      <alignment horizontal="center" vertical="center"/>
      <protection locked="0"/>
    </xf>
    <xf numFmtId="0" fontId="6" fillId="7" borderId="21" xfId="0" applyFont="1" applyFill="1" applyBorder="1" applyAlignment="1">
      <alignment horizontal="center" vertical="center"/>
    </xf>
    <xf numFmtId="0" fontId="31" fillId="0" borderId="9" xfId="0" applyFont="1" applyBorder="1" applyAlignment="1" applyProtection="1">
      <alignment horizontal="center" vertical="center"/>
    </xf>
    <xf numFmtId="0" fontId="4" fillId="0" borderId="16"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25" fillId="0" borderId="9" xfId="0" applyFont="1" applyFill="1" applyBorder="1" applyAlignment="1">
      <alignment horizontal="center" vertical="center"/>
    </xf>
    <xf numFmtId="0" fontId="9" fillId="0" borderId="9" xfId="0" applyFont="1" applyFill="1" applyBorder="1" applyAlignment="1" applyProtection="1">
      <alignment horizontal="center" vertical="center"/>
    </xf>
    <xf numFmtId="0" fontId="0" fillId="11" borderId="0" xfId="0" applyFill="1" applyAlignment="1">
      <alignment vertical="top"/>
    </xf>
    <xf numFmtId="0" fontId="0" fillId="11" borderId="0" xfId="0" applyFill="1" applyAlignment="1">
      <alignment horizontal="center" vertical="top"/>
    </xf>
    <xf numFmtId="0" fontId="0" fillId="11" borderId="0" xfId="0" applyFill="1" applyAlignment="1">
      <alignment vertical="top" wrapText="1"/>
    </xf>
    <xf numFmtId="0" fontId="23" fillId="11" borderId="0" xfId="0" applyFont="1" applyFill="1" applyAlignment="1">
      <alignment vertical="top"/>
    </xf>
    <xf numFmtId="0" fontId="2" fillId="11" borderId="0" xfId="0" applyFont="1" applyFill="1" applyAlignment="1">
      <alignment vertical="top"/>
    </xf>
    <xf numFmtId="0" fontId="0" fillId="0" borderId="5" xfId="0" applyBorder="1" applyAlignment="1">
      <alignment vertical="center"/>
    </xf>
    <xf numFmtId="0" fontId="1" fillId="0" borderId="47"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0" fontId="0" fillId="0" borderId="18" xfId="0" applyBorder="1" applyAlignment="1">
      <alignment horizontal="left" vertical="center"/>
    </xf>
    <xf numFmtId="0" fontId="0" fillId="0" borderId="39" xfId="0" applyBorder="1" applyAlignment="1">
      <alignment horizontal="center" vertical="center" wrapText="1"/>
    </xf>
    <xf numFmtId="0" fontId="1" fillId="4" borderId="39" xfId="0" applyFont="1" applyFill="1" applyBorder="1" applyAlignment="1">
      <alignment horizontal="center" vertical="center" wrapText="1"/>
    </xf>
    <xf numFmtId="0" fontId="6" fillId="6" borderId="32" xfId="0" applyFont="1" applyFill="1" applyBorder="1" applyAlignment="1" applyProtection="1">
      <alignment horizontal="left" vertical="center" wrapText="1"/>
    </xf>
    <xf numFmtId="0" fontId="6" fillId="6" borderId="33" xfId="0" applyFont="1" applyFill="1" applyBorder="1" applyAlignment="1" applyProtection="1">
      <alignment horizontal="center" vertical="center" wrapText="1"/>
    </xf>
    <xf numFmtId="0" fontId="20" fillId="0" borderId="33" xfId="0" applyFont="1" applyFill="1" applyBorder="1" applyAlignment="1" applyProtection="1">
      <alignment vertical="center" wrapText="1"/>
    </xf>
    <xf numFmtId="0" fontId="21" fillId="3" borderId="33" xfId="0" applyFont="1" applyFill="1" applyBorder="1" applyAlignment="1" applyProtection="1">
      <alignment horizontal="center" vertical="center" wrapText="1"/>
    </xf>
    <xf numFmtId="0" fontId="28" fillId="10" borderId="33" xfId="0" applyFont="1" applyFill="1" applyBorder="1" applyAlignment="1" applyProtection="1">
      <alignment horizontal="center" vertical="center" wrapText="1"/>
    </xf>
    <xf numFmtId="0" fontId="21" fillId="9" borderId="33" xfId="0" applyFont="1" applyFill="1" applyBorder="1" applyAlignment="1" applyProtection="1">
      <alignment horizontal="center" vertical="center" wrapText="1"/>
    </xf>
    <xf numFmtId="0" fontId="0" fillId="0" borderId="37" xfId="0" applyFill="1" applyBorder="1" applyAlignment="1" applyProtection="1">
      <alignment horizontal="left" vertical="center"/>
    </xf>
    <xf numFmtId="0" fontId="0" fillId="0" borderId="5" xfId="0" applyFill="1" applyBorder="1" applyAlignment="1" applyProtection="1">
      <alignment vertical="center" wrapText="1"/>
    </xf>
    <xf numFmtId="0" fontId="5" fillId="0" borderId="5" xfId="0" applyFont="1" applyFill="1" applyBorder="1" applyAlignment="1" applyProtection="1">
      <alignment horizontal="center" vertical="center"/>
    </xf>
    <xf numFmtId="0" fontId="6" fillId="7" borderId="5"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xf>
    <xf numFmtId="0" fontId="0" fillId="0" borderId="6" xfId="0" applyFill="1" applyBorder="1" applyAlignment="1" applyProtection="1">
      <alignment horizontal="left" vertical="center"/>
    </xf>
    <xf numFmtId="0" fontId="0" fillId="0" borderId="4" xfId="0" applyFill="1" applyBorder="1" applyAlignment="1" applyProtection="1">
      <alignment vertical="center" wrapText="1"/>
    </xf>
    <xf numFmtId="0" fontId="5" fillId="0" borderId="4" xfId="0" applyFont="1" applyFill="1" applyBorder="1" applyAlignment="1" applyProtection="1">
      <alignment horizontal="center" vertical="center"/>
    </xf>
    <xf numFmtId="0" fontId="6" fillId="7" borderId="4"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xf>
    <xf numFmtId="0" fontId="0" fillId="0" borderId="18" xfId="0" applyFill="1" applyBorder="1" applyAlignment="1" applyProtection="1">
      <alignment horizontal="left" vertical="center"/>
    </xf>
    <xf numFmtId="0" fontId="0" fillId="0" borderId="19" xfId="0" applyFill="1" applyBorder="1" applyAlignment="1" applyProtection="1">
      <alignment vertical="center" wrapText="1"/>
    </xf>
    <xf numFmtId="0" fontId="5" fillId="0" borderId="19" xfId="0" applyFont="1" applyFill="1" applyBorder="1" applyAlignment="1" applyProtection="1">
      <alignment horizontal="center" vertical="center"/>
    </xf>
    <xf numFmtId="0" fontId="6" fillId="7" borderId="19"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xf>
    <xf numFmtId="0" fontId="0" fillId="0" borderId="20" xfId="0" applyFill="1" applyBorder="1" applyAlignment="1" applyProtection="1">
      <alignment horizontal="left" vertical="center"/>
    </xf>
    <xf numFmtId="0" fontId="0" fillId="0" borderId="21" xfId="0" applyFill="1" applyBorder="1" applyAlignment="1" applyProtection="1">
      <alignment vertical="center" wrapText="1"/>
    </xf>
    <xf numFmtId="0" fontId="5" fillId="0" borderId="21" xfId="0" applyFont="1" applyFill="1" applyBorder="1" applyAlignment="1" applyProtection="1">
      <alignment horizontal="center" vertical="center"/>
    </xf>
    <xf numFmtId="0" fontId="6" fillId="7" borderId="21"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xf>
    <xf numFmtId="0" fontId="0" fillId="0" borderId="22" xfId="0" applyFill="1" applyBorder="1" applyAlignment="1" applyProtection="1">
      <alignment horizontal="left" vertical="center"/>
    </xf>
    <xf numFmtId="0" fontId="0" fillId="0" borderId="23" xfId="0" applyFill="1" applyBorder="1" applyAlignment="1" applyProtection="1">
      <alignment vertical="center" wrapText="1"/>
    </xf>
    <xf numFmtId="0" fontId="5" fillId="0" borderId="23" xfId="0" applyFont="1" applyFill="1" applyBorder="1" applyAlignment="1" applyProtection="1">
      <alignment horizontal="center" vertical="center"/>
    </xf>
    <xf numFmtId="0" fontId="6" fillId="7" borderId="23"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xf>
    <xf numFmtId="0" fontId="0" fillId="0" borderId="40" xfId="0" applyFill="1" applyBorder="1" applyAlignment="1" applyProtection="1">
      <alignment horizontal="left" vertical="center"/>
    </xf>
    <xf numFmtId="0" fontId="0" fillId="0" borderId="41" xfId="0" applyFill="1" applyBorder="1" applyAlignment="1" applyProtection="1">
      <alignment vertical="center" wrapText="1"/>
    </xf>
    <xf numFmtId="0" fontId="5" fillId="0" borderId="41" xfId="0" applyFont="1" applyFill="1" applyBorder="1" applyAlignment="1" applyProtection="1">
      <alignment horizontal="center" vertical="center"/>
    </xf>
    <xf numFmtId="0" fontId="6" fillId="7" borderId="41"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xf>
    <xf numFmtId="0" fontId="0" fillId="0" borderId="15" xfId="0" applyFill="1" applyBorder="1" applyAlignment="1" applyProtection="1">
      <alignment horizontal="left" vertical="center"/>
    </xf>
    <xf numFmtId="0" fontId="0" fillId="0" borderId="16" xfId="0" applyFill="1" applyBorder="1" applyAlignment="1" applyProtection="1">
      <alignment vertical="center" wrapText="1"/>
    </xf>
    <xf numFmtId="0" fontId="5" fillId="0" borderId="16" xfId="0" applyFont="1" applyFill="1" applyBorder="1" applyAlignment="1" applyProtection="1">
      <alignment horizontal="center" vertical="center"/>
    </xf>
    <xf numFmtId="0" fontId="6" fillId="7" borderId="16"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0" fillId="0" borderId="43" xfId="0" applyFill="1" applyBorder="1" applyAlignment="1" applyProtection="1">
      <alignment horizontal="left" vertical="center"/>
    </xf>
    <xf numFmtId="0" fontId="0" fillId="0" borderId="44" xfId="0" applyFill="1" applyBorder="1" applyAlignment="1" applyProtection="1">
      <alignment vertical="center" wrapText="1"/>
    </xf>
    <xf numFmtId="0" fontId="5" fillId="0" borderId="44" xfId="0" applyFont="1" applyFill="1" applyBorder="1" applyAlignment="1" applyProtection="1">
      <alignment horizontal="center" vertical="center"/>
    </xf>
    <xf numFmtId="0" fontId="6" fillId="7" borderId="44"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xf>
    <xf numFmtId="0" fontId="37" fillId="0" borderId="0" xfId="0" applyFont="1" applyAlignment="1">
      <alignment vertical="center" wrapText="1"/>
    </xf>
    <xf numFmtId="0" fontId="23" fillId="7" borderId="5" xfId="0" applyFont="1" applyFill="1" applyBorder="1" applyAlignment="1" applyProtection="1">
      <alignment horizontal="center" vertical="center" wrapText="1"/>
    </xf>
    <xf numFmtId="0" fontId="23" fillId="7" borderId="4"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0" fontId="23" fillId="7" borderId="16"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9" fillId="0" borderId="5"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6" xfId="0" applyFont="1" applyFill="1" applyBorder="1" applyAlignment="1">
      <alignment horizontal="center" vertical="center"/>
    </xf>
    <xf numFmtId="0" fontId="7" fillId="0" borderId="0" xfId="0" applyFont="1" applyAlignment="1">
      <alignment vertical="top" wrapText="1"/>
    </xf>
    <xf numFmtId="0" fontId="16" fillId="4" borderId="39" xfId="0" applyFont="1" applyFill="1" applyBorder="1" applyAlignment="1">
      <alignment horizontal="center" vertical="center" wrapText="1"/>
    </xf>
    <xf numFmtId="0" fontId="0" fillId="0" borderId="16" xfId="0" applyBorder="1" applyAlignment="1">
      <alignment horizontal="center" vertical="center"/>
    </xf>
    <xf numFmtId="0" fontId="16" fillId="6" borderId="16" xfId="0" applyFont="1" applyFill="1" applyBorder="1" applyAlignment="1">
      <alignment vertical="center" wrapText="1"/>
    </xf>
    <xf numFmtId="0" fontId="0" fillId="0" borderId="51" xfId="0" applyBorder="1" applyAlignment="1">
      <alignment vertical="center"/>
    </xf>
    <xf numFmtId="0" fontId="0" fillId="0" borderId="52" xfId="0" applyBorder="1" applyAlignment="1">
      <alignment vertical="center"/>
    </xf>
    <xf numFmtId="0" fontId="18" fillId="0" borderId="0" xfId="0" applyFont="1" applyFill="1" applyAlignment="1">
      <alignment horizontal="center" vertical="center" wrapText="1"/>
    </xf>
    <xf numFmtId="0" fontId="12" fillId="5" borderId="12" xfId="0" applyFont="1" applyFill="1" applyBorder="1" applyAlignment="1">
      <alignment horizontal="center" vertical="center" textRotation="90"/>
    </xf>
    <xf numFmtId="0" fontId="7" fillId="3" borderId="4" xfId="0" applyFont="1" applyFill="1" applyBorder="1" applyAlignment="1">
      <alignment horizontal="center" vertical="center"/>
    </xf>
    <xf numFmtId="0" fontId="19" fillId="0" borderId="0" xfId="0" applyFont="1" applyAlignment="1">
      <alignment horizontal="right" vertical="center"/>
    </xf>
    <xf numFmtId="0" fontId="11" fillId="0" borderId="0" xfId="0" applyFont="1" applyAlignment="1">
      <alignment horizontal="center" vertical="center" wrapText="1"/>
    </xf>
    <xf numFmtId="0" fontId="15" fillId="3" borderId="3" xfId="0" applyFont="1" applyFill="1" applyBorder="1" applyAlignment="1">
      <alignment horizontal="center" vertical="center" wrapText="1"/>
    </xf>
    <xf numFmtId="0" fontId="38" fillId="13" borderId="48" xfId="0" applyFont="1" applyFill="1" applyBorder="1" applyAlignment="1">
      <alignment horizontal="left" vertical="center"/>
    </xf>
    <xf numFmtId="0" fontId="38" fillId="13" borderId="49" xfId="0" applyFont="1" applyFill="1" applyBorder="1" applyAlignment="1">
      <alignment horizontal="left" vertical="center"/>
    </xf>
    <xf numFmtId="0" fontId="38" fillId="13" borderId="50" xfId="0" applyFont="1" applyFill="1" applyBorder="1" applyAlignment="1">
      <alignment horizontal="left" vertical="center"/>
    </xf>
    <xf numFmtId="0" fontId="38" fillId="12" borderId="53" xfId="0" applyFont="1" applyFill="1" applyBorder="1" applyAlignment="1">
      <alignment horizontal="left" vertical="center" wrapText="1"/>
    </xf>
    <xf numFmtId="0" fontId="38" fillId="12" borderId="54" xfId="0" applyFont="1" applyFill="1" applyBorder="1" applyAlignment="1">
      <alignment horizontal="left" vertical="center"/>
    </xf>
    <xf numFmtId="0" fontId="38" fillId="12" borderId="55" xfId="0" applyFont="1" applyFill="1" applyBorder="1" applyAlignment="1">
      <alignment horizontal="left" vertical="center"/>
    </xf>
  </cellXfs>
  <cellStyles count="1">
    <cellStyle name="Normale" xfId="0" builtinId="0"/>
  </cellStyles>
  <dxfs count="3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0"/>
      </font>
      <fill>
        <patternFill>
          <bgColor theme="6" tint="-0.24994659260841701"/>
        </patternFill>
      </fill>
    </dxf>
    <dxf>
      <font>
        <b/>
        <i val="0"/>
        <color theme="0"/>
      </font>
      <fill>
        <patternFill>
          <bgColor rgb="FFC00000"/>
        </patternFill>
      </fill>
    </dxf>
    <dxf>
      <font>
        <color theme="0"/>
      </font>
    </dxf>
    <dxf>
      <font>
        <color theme="0"/>
      </font>
    </dxf>
    <dxf>
      <font>
        <color theme="0"/>
      </font>
    </dxf>
    <dxf>
      <font>
        <color theme="0"/>
      </font>
    </dxf>
    <dxf>
      <font>
        <b/>
        <i val="0"/>
        <color rgb="FFFF0000"/>
      </font>
      <fill>
        <patternFill>
          <bgColor rgb="FFFFFF00"/>
        </patternFill>
      </fill>
    </dxf>
    <dxf>
      <font>
        <b/>
        <i val="0"/>
        <color theme="0"/>
      </font>
      <fill>
        <patternFill>
          <bgColor rgb="FFC00000"/>
        </patternFill>
      </fill>
    </dxf>
    <dxf>
      <font>
        <b/>
        <i val="0"/>
        <color theme="6" tint="-0.24994659260841701"/>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theme="0"/>
      </font>
      <fill>
        <patternFill>
          <bgColor rgb="FFC00000"/>
        </patternFill>
      </fill>
    </dxf>
    <dxf>
      <font>
        <b/>
        <i val="0"/>
        <color theme="6" tint="-0.24994659260841701"/>
      </font>
    </dxf>
    <dxf>
      <font>
        <b/>
        <i val="0"/>
        <color rgb="FFFF0000"/>
      </font>
      <fill>
        <patternFill>
          <bgColor rgb="FFFFFF00"/>
        </patternFill>
      </fill>
    </dxf>
    <dxf>
      <font>
        <b/>
        <i val="0"/>
        <color theme="0"/>
      </font>
      <fill>
        <patternFill>
          <bgColor rgb="FFC00000"/>
        </patternFill>
      </fill>
    </dxf>
    <dxf>
      <font>
        <b/>
        <i val="0"/>
        <color theme="6" tint="-0.24994659260841701"/>
      </font>
      <fill>
        <patternFill>
          <bgColor theme="0"/>
        </patternFill>
      </fill>
    </dxf>
  </dxfs>
  <tableStyles count="0" defaultTableStyle="TableStyleMedium2" defaultPivotStyle="PivotStyleLight16"/>
  <colors>
    <mruColors>
      <color rgb="FFFFE07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47626</xdr:rowOff>
    </xdr:from>
    <xdr:to>
      <xdr:col>2</xdr:col>
      <xdr:colOff>504825</xdr:colOff>
      <xdr:row>5</xdr:row>
      <xdr:rowOff>1290584</xdr:rowOff>
    </xdr:to>
    <xdr:pic>
      <xdr:nvPicPr>
        <xdr:cNvPr id="8" name="Immagine 7">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81826"/>
          <a:ext cx="7924800" cy="1242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7</xdr:row>
      <xdr:rowOff>42182</xdr:rowOff>
    </xdr:from>
    <xdr:to>
      <xdr:col>2</xdr:col>
      <xdr:colOff>511055</xdr:colOff>
      <xdr:row>12</xdr:row>
      <xdr:rowOff>175532</xdr:rowOff>
    </xdr:to>
    <xdr:pic>
      <xdr:nvPicPr>
        <xdr:cNvPr id="9" name="Immagine 8">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700532"/>
          <a:ext cx="789293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3</xdr:row>
      <xdr:rowOff>1400175</xdr:rowOff>
    </xdr:from>
    <xdr:to>
      <xdr:col>3</xdr:col>
      <xdr:colOff>289438</xdr:colOff>
      <xdr:row>3</xdr:row>
      <xdr:rowOff>2352675</xdr:rowOff>
    </xdr:to>
    <xdr:pic>
      <xdr:nvPicPr>
        <xdr:cNvPr id="7" name="Immagine 6">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 y="2047875"/>
          <a:ext cx="8319012"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903514</xdr:rowOff>
    </xdr:from>
    <xdr:to>
      <xdr:col>3</xdr:col>
      <xdr:colOff>20624</xdr:colOff>
      <xdr:row>14</xdr:row>
      <xdr:rowOff>2494189</xdr:rowOff>
    </xdr:to>
    <xdr:pic>
      <xdr:nvPicPr>
        <xdr:cNvPr id="11" name="Immagine 10">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775371"/>
          <a:ext cx="8062445" cy="159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1171575</xdr:rowOff>
    </xdr:from>
    <xdr:to>
      <xdr:col>2</xdr:col>
      <xdr:colOff>365716</xdr:colOff>
      <xdr:row>19</xdr:row>
      <xdr:rowOff>3099858</xdr:rowOff>
    </xdr:to>
    <xdr:pic>
      <xdr:nvPicPr>
        <xdr:cNvPr id="12" name="Immagine 11">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44425"/>
          <a:ext cx="7785691" cy="769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169335</xdr:colOff>
      <xdr:row>21</xdr:row>
      <xdr:rowOff>381000</xdr:rowOff>
    </xdr:from>
    <xdr:to>
      <xdr:col>2</xdr:col>
      <xdr:colOff>228460</xdr:colOff>
      <xdr:row>21</xdr:row>
      <xdr:rowOff>2872316</xdr:rowOff>
    </xdr:to>
    <xdr:pic>
      <xdr:nvPicPr>
        <xdr:cNvPr id="14" name="Immagine 13">
          <a:extLst>
            <a:ext uri="{FF2B5EF4-FFF2-40B4-BE49-F238E27FC236}">
              <a16:creationId xmlns:a16="http://schemas.microsoft.com/office/drawing/2014/main" xmlns="" id="{00000000-0008-0000-0100-00000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9335" y="29654500"/>
          <a:ext cx="7488625" cy="2491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5" x14ac:dyDescent="0.25"/>
  <cols>
    <col min="1" max="1" width="81.140625" customWidth="1"/>
  </cols>
  <sheetData>
    <row r="1" spans="1:1" ht="30" x14ac:dyDescent="0.25">
      <c r="A1" s="131" t="s">
        <v>930</v>
      </c>
    </row>
    <row r="2" spans="1:1" ht="285" x14ac:dyDescent="0.25">
      <c r="A2" s="130" t="s">
        <v>931</v>
      </c>
    </row>
    <row r="3" spans="1:1" x14ac:dyDescent="0.25">
      <c r="A3" s="13"/>
    </row>
    <row r="4" spans="1:1" x14ac:dyDescent="0.25">
      <c r="A4" s="13"/>
    </row>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07D"/>
  </sheetPr>
  <dimension ref="A1:M40"/>
  <sheetViews>
    <sheetView topLeftCell="B1" zoomScale="80" zoomScaleNormal="80" workbookViewId="0">
      <selection activeCell="B10" sqref="B10"/>
    </sheetView>
  </sheetViews>
  <sheetFormatPr defaultRowHeight="15" x14ac:dyDescent="0.25"/>
  <cols>
    <col min="1" max="1" width="14.7109375" style="2" customWidth="1"/>
    <col min="2" max="2" width="50.7109375" style="2" customWidth="1"/>
    <col min="3" max="3" width="14.42578125" style="2" hidden="1" customWidth="1"/>
    <col min="4" max="4" width="12.140625" style="2" hidden="1" customWidth="1"/>
    <col min="5" max="5" width="14.28515625" style="2" customWidth="1"/>
    <col min="6" max="6" width="24.7109375" style="5" customWidth="1"/>
    <col min="7" max="7" width="29.42578125" style="5" customWidth="1"/>
    <col min="8" max="8" width="9.140625" style="5" hidden="1" customWidth="1"/>
    <col min="9" max="9" width="16.7109375" style="5" hidden="1" customWidth="1"/>
    <col min="10" max="10" width="14.28515625" style="2" hidden="1" customWidth="1"/>
    <col min="11" max="11" width="15" style="5" hidden="1" customWidth="1"/>
    <col min="12" max="12" width="12" style="2" hidden="1" customWidth="1"/>
    <col min="13" max="13" width="12.5703125" style="5" hidden="1" customWidth="1"/>
    <col min="14" max="16384" width="9.140625" style="2"/>
  </cols>
  <sheetData>
    <row r="1" spans="1:13" ht="45.75" thickBot="1" x14ac:dyDescent="0.3">
      <c r="A1" s="176" t="s">
        <v>864</v>
      </c>
      <c r="B1" s="208" t="s">
        <v>859</v>
      </c>
      <c r="C1" s="196" t="s">
        <v>1712</v>
      </c>
      <c r="D1" s="196" t="s">
        <v>1713</v>
      </c>
      <c r="E1" s="208" t="s">
        <v>932</v>
      </c>
      <c r="F1" s="153" t="s">
        <v>933</v>
      </c>
      <c r="G1" s="209" t="s">
        <v>879</v>
      </c>
      <c r="H1" s="4" t="s">
        <v>1736</v>
      </c>
      <c r="I1" s="4" t="s">
        <v>1737</v>
      </c>
      <c r="J1" s="4" t="s">
        <v>1738</v>
      </c>
      <c r="K1" s="4" t="s">
        <v>1739</v>
      </c>
      <c r="L1" s="4" t="s">
        <v>1740</v>
      </c>
      <c r="M1" s="4" t="s">
        <v>1741</v>
      </c>
    </row>
    <row r="2" spans="1:13" ht="50.1" customHeight="1" x14ac:dyDescent="0.25">
      <c r="A2" s="210" t="s">
        <v>289</v>
      </c>
      <c r="B2" s="211" t="s">
        <v>60</v>
      </c>
      <c r="C2" s="181" t="str">
        <f>IF(LEFT(A2,3)&lt;&gt;LEFT(A3,3),"last","")</f>
        <v/>
      </c>
      <c r="D2" s="161">
        <f>IF(LEFT(A2,3)=LEFT(A1,3),D1+1,1)</f>
        <v>1</v>
      </c>
      <c r="E2" s="161">
        <f>'SETUP indicators'!Q2</f>
        <v>30</v>
      </c>
      <c r="F2" s="212" t="str">
        <f>IF('SETUP indicators'!V2&lt;&gt;1,IFERROR(VLOOKUP(A2,DIMENSIONS!$L$2:$O$64,4,FALSE),"Data not available"),"ERROR")</f>
        <v>Data not available</v>
      </c>
      <c r="G2" s="110" t="str">
        <f>IF('SETUP indicators'!V2=1,"There is a fatal error on weighting! Check setup","")</f>
        <v/>
      </c>
      <c r="H2" s="5" t="str">
        <f>IF(G2="",IF(F2="A",1,IF(F2="B",2,IF(F2="C",3,IF(F2="D",4,IF(F2="E",0,""))))),"")</f>
        <v/>
      </c>
      <c r="I2" s="5" t="e">
        <f>H2*E2/100</f>
        <v>#VALUE!</v>
      </c>
      <c r="J2" s="5" t="str">
        <f>LEFT(A2,3)</f>
        <v>PA1</v>
      </c>
      <c r="K2" s="5" t="e">
        <f>IF(J2=J1,K1+I2,I2)</f>
        <v>#VALUE!</v>
      </c>
      <c r="L2" s="5" t="str">
        <f>IF(C2="last",IF(K2=0,"E",IF(K2&lt;=1.5,"A",IF(K2&lt;=2.5,"B",IF(K2&lt;=3.5,"C",IF(K2&lt;=4,"D",""))))),"")</f>
        <v/>
      </c>
      <c r="M2" s="5" t="e">
        <f>IF(L2&lt;&gt;"",L2,IF(L3&lt;&gt;"",L3,IF(L4&lt;&gt;"",L4,IF(L5&lt;&gt;"",L5,IF(L6&lt;&gt;"",L6,IF(L8&lt;&gt;"",L8,IF(L7&lt;&gt;"",L7,IF(L10&lt;&gt;"",L10,""))))))))</f>
        <v>#VALUE!</v>
      </c>
    </row>
    <row r="3" spans="1:13" ht="50.1" customHeight="1" x14ac:dyDescent="0.25">
      <c r="A3" s="47" t="s">
        <v>290</v>
      </c>
      <c r="B3" s="68" t="s">
        <v>2</v>
      </c>
      <c r="C3" s="88" t="str">
        <f t="shared" ref="C3:C40" si="0">IF(LEFT(A3,3)&lt;&gt;LEFT(A4,3),"last","")</f>
        <v/>
      </c>
      <c r="D3" s="80">
        <f t="shared" ref="D3:D40" si="1">IF(LEFT(A3,3)=LEFT(A2,3),D2+1,1)</f>
        <v>2</v>
      </c>
      <c r="E3" s="80">
        <f>'SETUP indicators'!Q3</f>
        <v>20</v>
      </c>
      <c r="F3" s="204" t="str">
        <f>IF('SETUP indicators'!V3&lt;&gt;1,IFERROR(VLOOKUP(A3,DIMENSIONS!$L$2:$O$64,4,FALSE),"Data not available"),"ERROR")</f>
        <v>Data not available</v>
      </c>
      <c r="G3" s="113" t="str">
        <f>IF('SETUP indicators'!V3=1,"There is a fatal error on weighting! Check setup","")</f>
        <v/>
      </c>
      <c r="H3" s="5" t="str">
        <f t="shared" ref="H3:H40" si="2">IF(G3="",IF(F3="A",1,IF(F3="B",2,IF(F3="C",3,IF(F3="D",4,IF(F3="E",0,""))))),"")</f>
        <v/>
      </c>
      <c r="I3" s="5" t="e">
        <f t="shared" ref="I3:I40" si="3">H3*E3/100</f>
        <v>#VALUE!</v>
      </c>
      <c r="J3" s="5" t="str">
        <f t="shared" ref="J3:J40" si="4">LEFT(A3,3)</f>
        <v>PA1</v>
      </c>
      <c r="K3" s="5" t="e">
        <f t="shared" ref="K3:K40" si="5">IF(J3=J2,K2+I3,I3)</f>
        <v>#VALUE!</v>
      </c>
      <c r="L3" s="5" t="str">
        <f t="shared" ref="L3:L40" si="6">IF(C3="last",IF(K3=0,"E",IF(K3&lt;=1.5,"A",IF(K3&lt;=2.5,"B",IF(K3&lt;=3.5,"C",IF(K3&lt;=4,"D",""))))),"")</f>
        <v/>
      </c>
      <c r="M3" s="5" t="e">
        <f t="shared" ref="M3:M40" si="7">IF(L3&lt;&gt;"",L3,IF(L4&lt;&gt;"",L4,IF(L5&lt;&gt;"",L5,IF(L6&lt;&gt;"",L6,IF(L7&lt;&gt;"",L7,IF(L9&lt;&gt;"",L9,IF(L8&lt;&gt;"",L8,IF(L11&lt;&gt;"",L11,""))))))))</f>
        <v>#VALUE!</v>
      </c>
    </row>
    <row r="4" spans="1:13" ht="50.1" customHeight="1" x14ac:dyDescent="0.25">
      <c r="A4" s="47" t="s">
        <v>291</v>
      </c>
      <c r="B4" s="68" t="s">
        <v>1527</v>
      </c>
      <c r="C4" s="88" t="str">
        <f t="shared" si="0"/>
        <v/>
      </c>
      <c r="D4" s="80">
        <f t="shared" si="1"/>
        <v>3</v>
      </c>
      <c r="E4" s="80">
        <f>'SETUP indicators'!Q4</f>
        <v>15</v>
      </c>
      <c r="F4" s="204" t="str">
        <f>IF('SETUP indicators'!V4&lt;&gt;1,IFERROR(VLOOKUP(A4,DIMENSIONS!$L$2:$O$64,4,FALSE),"Data not available"),"ERROR")</f>
        <v>Data not available</v>
      </c>
      <c r="G4" s="113" t="str">
        <f>IF('SETUP indicators'!V4=1,"There is a fatal error on weighting! Check setup","")</f>
        <v/>
      </c>
      <c r="H4" s="5" t="str">
        <f t="shared" si="2"/>
        <v/>
      </c>
      <c r="I4" s="5" t="e">
        <f t="shared" si="3"/>
        <v>#VALUE!</v>
      </c>
      <c r="J4" s="5" t="str">
        <f t="shared" si="4"/>
        <v>PA1</v>
      </c>
      <c r="K4" s="5" t="e">
        <f t="shared" si="5"/>
        <v>#VALUE!</v>
      </c>
      <c r="L4" s="5" t="str">
        <f t="shared" si="6"/>
        <v/>
      </c>
      <c r="M4" s="5" t="e">
        <f t="shared" si="7"/>
        <v>#VALUE!</v>
      </c>
    </row>
    <row r="5" spans="1:13" ht="50.1" customHeight="1" x14ac:dyDescent="0.25">
      <c r="A5" s="47" t="s">
        <v>292</v>
      </c>
      <c r="B5" s="68" t="s">
        <v>550</v>
      </c>
      <c r="C5" s="88" t="str">
        <f t="shared" si="0"/>
        <v/>
      </c>
      <c r="D5" s="80">
        <f t="shared" si="1"/>
        <v>4</v>
      </c>
      <c r="E5" s="80">
        <f>'SETUP indicators'!Q5</f>
        <v>20</v>
      </c>
      <c r="F5" s="204" t="str">
        <f>IF('SETUP indicators'!V5&lt;&gt;1,IFERROR(VLOOKUP(A5,DIMENSIONS!$L$2:$O$64,4,FALSE),"Data not available"),"ERROR")</f>
        <v>Data not available</v>
      </c>
      <c r="G5" s="113" t="str">
        <f>IF('SETUP indicators'!V5=1,"There is a fatal error on weighting! Check setup","")</f>
        <v/>
      </c>
      <c r="H5" s="5" t="str">
        <f t="shared" si="2"/>
        <v/>
      </c>
      <c r="I5" s="5" t="e">
        <f t="shared" si="3"/>
        <v>#VALUE!</v>
      </c>
      <c r="J5" s="5" t="str">
        <f t="shared" si="4"/>
        <v>PA1</v>
      </c>
      <c r="K5" s="5" t="e">
        <f t="shared" si="5"/>
        <v>#VALUE!</v>
      </c>
      <c r="L5" s="5" t="str">
        <f t="shared" si="6"/>
        <v/>
      </c>
      <c r="M5" s="5" t="e">
        <f t="shared" si="7"/>
        <v>#VALUE!</v>
      </c>
    </row>
    <row r="6" spans="1:13" ht="50.1" customHeight="1" thickBot="1" x14ac:dyDescent="0.3">
      <c r="A6" s="49" t="s">
        <v>293</v>
      </c>
      <c r="B6" s="69" t="s">
        <v>125</v>
      </c>
      <c r="C6" s="219" t="str">
        <f t="shared" si="0"/>
        <v>last</v>
      </c>
      <c r="D6" s="81">
        <f t="shared" si="1"/>
        <v>5</v>
      </c>
      <c r="E6" s="81">
        <f>'SETUP indicators'!Q6</f>
        <v>15</v>
      </c>
      <c r="F6" s="205" t="str">
        <f>IF('SETUP indicators'!V6&lt;&gt;1,IFERROR(VLOOKUP(A6,DIMENSIONS!$L$2:$O$64,4,FALSE),"Data not available"),"ERROR")</f>
        <v>Data not available</v>
      </c>
      <c r="G6" s="111" t="str">
        <f>IF('SETUP indicators'!V6=1,"There is a fatal error on weighting! Check setup","")</f>
        <v/>
      </c>
      <c r="H6" s="5" t="str">
        <f t="shared" si="2"/>
        <v/>
      </c>
      <c r="I6" s="5" t="e">
        <f t="shared" si="3"/>
        <v>#VALUE!</v>
      </c>
      <c r="J6" s="5" t="str">
        <f t="shared" si="4"/>
        <v>PA1</v>
      </c>
      <c r="K6" s="5" t="e">
        <f t="shared" si="5"/>
        <v>#VALUE!</v>
      </c>
      <c r="L6" s="5" t="e">
        <f t="shared" si="6"/>
        <v>#VALUE!</v>
      </c>
      <c r="M6" s="5" t="e">
        <f t="shared" si="7"/>
        <v>#VALUE!</v>
      </c>
    </row>
    <row r="7" spans="1:13" ht="50.1" customHeight="1" x14ac:dyDescent="0.25">
      <c r="A7" s="55" t="s">
        <v>295</v>
      </c>
      <c r="B7" s="67" t="s">
        <v>60</v>
      </c>
      <c r="C7" s="87" t="str">
        <f t="shared" si="0"/>
        <v/>
      </c>
      <c r="D7" s="76">
        <f t="shared" si="1"/>
        <v>1</v>
      </c>
      <c r="E7" s="76">
        <f>'SETUP indicators'!Q7</f>
        <v>30</v>
      </c>
      <c r="F7" s="221" t="str">
        <f>IF('SETUP indicators'!V7&lt;&gt;1,IFERROR(VLOOKUP(A7,DIMENSIONS!$L$2:$O$64,4,FALSE),"Data not available"),"ERROR")</f>
        <v>Data not available</v>
      </c>
      <c r="G7" s="222" t="str">
        <f>IF('SETUP indicators'!V7=1,"There is a fatal error on weighting! Check setup","")</f>
        <v/>
      </c>
      <c r="H7" s="5" t="str">
        <f t="shared" si="2"/>
        <v/>
      </c>
      <c r="I7" s="5" t="e">
        <f t="shared" si="3"/>
        <v>#VALUE!</v>
      </c>
      <c r="J7" s="5" t="str">
        <f t="shared" si="4"/>
        <v>PA2</v>
      </c>
      <c r="K7" s="5" t="e">
        <f t="shared" si="5"/>
        <v>#VALUE!</v>
      </c>
      <c r="L7" s="5" t="str">
        <f t="shared" si="6"/>
        <v/>
      </c>
      <c r="M7" s="5" t="e">
        <f t="shared" si="7"/>
        <v>#VALUE!</v>
      </c>
    </row>
    <row r="8" spans="1:13" ht="50.1" customHeight="1" x14ac:dyDescent="0.25">
      <c r="A8" s="47" t="s">
        <v>294</v>
      </c>
      <c r="B8" s="68" t="s">
        <v>2</v>
      </c>
      <c r="C8" s="88" t="str">
        <f t="shared" si="0"/>
        <v/>
      </c>
      <c r="D8" s="80">
        <f t="shared" si="1"/>
        <v>2</v>
      </c>
      <c r="E8" s="80">
        <f>'SETUP indicators'!Q8</f>
        <v>20</v>
      </c>
      <c r="F8" s="204" t="str">
        <f>IF('SETUP indicators'!V8&lt;&gt;1,IFERROR(VLOOKUP(A8,DIMENSIONS!$L$2:$O$64,4,FALSE),"Data not available"),"ERROR")</f>
        <v>Data not available</v>
      </c>
      <c r="G8" s="113" t="str">
        <f>IF('SETUP indicators'!V8=1,"There is a fatal error on weighting! Check setup","")</f>
        <v/>
      </c>
      <c r="H8" s="5" t="str">
        <f t="shared" si="2"/>
        <v/>
      </c>
      <c r="I8" s="5" t="e">
        <f t="shared" si="3"/>
        <v>#VALUE!</v>
      </c>
      <c r="J8" s="5" t="str">
        <f t="shared" si="4"/>
        <v>PA2</v>
      </c>
      <c r="K8" s="5" t="e">
        <f t="shared" si="5"/>
        <v>#VALUE!</v>
      </c>
      <c r="L8" s="5" t="str">
        <f t="shared" si="6"/>
        <v/>
      </c>
      <c r="M8" s="5" t="e">
        <f t="shared" si="7"/>
        <v>#VALUE!</v>
      </c>
    </row>
    <row r="9" spans="1:13" ht="50.1" customHeight="1" x14ac:dyDescent="0.25">
      <c r="A9" s="47" t="s">
        <v>297</v>
      </c>
      <c r="B9" s="68" t="s">
        <v>1527</v>
      </c>
      <c r="C9" s="88" t="str">
        <f t="shared" si="0"/>
        <v/>
      </c>
      <c r="D9" s="80">
        <f t="shared" si="1"/>
        <v>3</v>
      </c>
      <c r="E9" s="80">
        <f>'SETUP indicators'!Q9</f>
        <v>15</v>
      </c>
      <c r="F9" s="204" t="str">
        <f>IF('SETUP indicators'!V9&lt;&gt;1,IFERROR(VLOOKUP(A9,DIMENSIONS!$L$2:$O$64,4,FALSE),"Data not available"),"ERROR")</f>
        <v>Data not available</v>
      </c>
      <c r="G9" s="113" t="str">
        <f>IF('SETUP indicators'!V9=1,"There is a fatal error on weighting! Check setup","")</f>
        <v/>
      </c>
      <c r="H9" s="5" t="str">
        <f t="shared" si="2"/>
        <v/>
      </c>
      <c r="I9" s="5" t="e">
        <f t="shared" si="3"/>
        <v>#VALUE!</v>
      </c>
      <c r="J9" s="5" t="str">
        <f t="shared" si="4"/>
        <v>PA2</v>
      </c>
      <c r="K9" s="5" t="e">
        <f t="shared" si="5"/>
        <v>#VALUE!</v>
      </c>
      <c r="L9" s="5" t="str">
        <f t="shared" si="6"/>
        <v/>
      </c>
      <c r="M9" s="5" t="e">
        <f t="shared" si="7"/>
        <v>#VALUE!</v>
      </c>
    </row>
    <row r="10" spans="1:13" ht="50.1" customHeight="1" x14ac:dyDescent="0.25">
      <c r="A10" s="47" t="s">
        <v>296</v>
      </c>
      <c r="B10" s="68" t="s">
        <v>550</v>
      </c>
      <c r="C10" s="88" t="str">
        <f t="shared" si="0"/>
        <v/>
      </c>
      <c r="D10" s="80">
        <f t="shared" si="1"/>
        <v>4</v>
      </c>
      <c r="E10" s="80">
        <f>'SETUP indicators'!Q10</f>
        <v>20</v>
      </c>
      <c r="F10" s="204" t="str">
        <f>IF('SETUP indicators'!V10&lt;&gt;1,IFERROR(VLOOKUP(A10,DIMENSIONS!$L$2:$O$64,4,FALSE),"Data not available"),"ERROR")</f>
        <v>Data not available</v>
      </c>
      <c r="G10" s="113" t="str">
        <f>IF('SETUP indicators'!V10=1,"There is a fatal error on weighting! Check setup","")</f>
        <v/>
      </c>
      <c r="H10" s="5" t="str">
        <f t="shared" si="2"/>
        <v/>
      </c>
      <c r="I10" s="5" t="e">
        <f t="shared" si="3"/>
        <v>#VALUE!</v>
      </c>
      <c r="J10" s="5" t="str">
        <f t="shared" si="4"/>
        <v>PA2</v>
      </c>
      <c r="K10" s="5" t="e">
        <f t="shared" si="5"/>
        <v>#VALUE!</v>
      </c>
      <c r="L10" s="5" t="str">
        <f t="shared" si="6"/>
        <v/>
      </c>
      <c r="M10" s="5" t="e">
        <f t="shared" si="7"/>
        <v>#VALUE!</v>
      </c>
    </row>
    <row r="11" spans="1:13" ht="50.1" customHeight="1" thickBot="1" x14ac:dyDescent="0.3">
      <c r="A11" s="49" t="s">
        <v>298</v>
      </c>
      <c r="B11" s="69" t="s">
        <v>125</v>
      </c>
      <c r="C11" s="219" t="str">
        <f t="shared" si="0"/>
        <v>last</v>
      </c>
      <c r="D11" s="81">
        <f t="shared" si="1"/>
        <v>5</v>
      </c>
      <c r="E11" s="81">
        <f>'SETUP indicators'!Q11</f>
        <v>15</v>
      </c>
      <c r="F11" s="205" t="str">
        <f>IF('SETUP indicators'!V11&lt;&gt;1,IFERROR(VLOOKUP(A11,DIMENSIONS!$L$2:$O$64,4,FALSE),"Data not available"),"ERROR")</f>
        <v>Data not available</v>
      </c>
      <c r="G11" s="111" t="str">
        <f>IF('SETUP indicators'!V11=1,"There is a fatal error on weighting! Check setup","")</f>
        <v/>
      </c>
      <c r="H11" s="5" t="str">
        <f t="shared" si="2"/>
        <v/>
      </c>
      <c r="I11" s="5" t="e">
        <f t="shared" si="3"/>
        <v>#VALUE!</v>
      </c>
      <c r="J11" s="5" t="str">
        <f t="shared" si="4"/>
        <v>PA2</v>
      </c>
      <c r="K11" s="5" t="e">
        <f t="shared" si="5"/>
        <v>#VALUE!</v>
      </c>
      <c r="L11" s="5" t="e">
        <f t="shared" si="6"/>
        <v>#VALUE!</v>
      </c>
      <c r="M11" s="5" t="e">
        <f t="shared" si="7"/>
        <v>#VALUE!</v>
      </c>
    </row>
    <row r="12" spans="1:13" ht="50.1" customHeight="1" x14ac:dyDescent="0.25">
      <c r="A12" s="55" t="s">
        <v>299</v>
      </c>
      <c r="B12" s="67" t="s">
        <v>60</v>
      </c>
      <c r="C12" s="87" t="str">
        <f t="shared" si="0"/>
        <v/>
      </c>
      <c r="D12" s="76">
        <f t="shared" si="1"/>
        <v>1</v>
      </c>
      <c r="E12" s="76">
        <f>'SETUP indicators'!Q12</f>
        <v>30</v>
      </c>
      <c r="F12" s="221" t="str">
        <f>IF('SETUP indicators'!V12&lt;&gt;1,IFERROR(VLOOKUP(A12,DIMENSIONS!$L$2:$O$64,4,FALSE),"Data not available"),"ERROR")</f>
        <v>Data not available</v>
      </c>
      <c r="G12" s="222" t="str">
        <f>IF('SETUP indicators'!V12=1,"There is a fatal error on weighting! Check setup","")</f>
        <v/>
      </c>
      <c r="H12" s="5" t="str">
        <f t="shared" si="2"/>
        <v/>
      </c>
      <c r="I12" s="5" t="e">
        <f t="shared" si="3"/>
        <v>#VALUE!</v>
      </c>
      <c r="J12" s="5" t="str">
        <f t="shared" si="4"/>
        <v>PA3</v>
      </c>
      <c r="K12" s="5" t="e">
        <f t="shared" si="5"/>
        <v>#VALUE!</v>
      </c>
      <c r="L12" s="5" t="str">
        <f t="shared" si="6"/>
        <v/>
      </c>
      <c r="M12" s="5" t="e">
        <f t="shared" si="7"/>
        <v>#VALUE!</v>
      </c>
    </row>
    <row r="13" spans="1:13" ht="50.1" customHeight="1" x14ac:dyDescent="0.25">
      <c r="A13" s="47" t="s">
        <v>302</v>
      </c>
      <c r="B13" s="68" t="s">
        <v>2</v>
      </c>
      <c r="C13" s="88" t="str">
        <f t="shared" si="0"/>
        <v/>
      </c>
      <c r="D13" s="80">
        <f t="shared" si="1"/>
        <v>2</v>
      </c>
      <c r="E13" s="80">
        <f>'SETUP indicators'!Q13</f>
        <v>20</v>
      </c>
      <c r="F13" s="204" t="str">
        <f>IF('SETUP indicators'!V13&lt;&gt;1,IFERROR(VLOOKUP(A13,DIMENSIONS!$L$2:$O$64,4,FALSE),"Data not available"),"ERROR")</f>
        <v>Data not available</v>
      </c>
      <c r="G13" s="113" t="str">
        <f>IF('SETUP indicators'!V13=1,"There is a fatal error on weighting! Check setup","")</f>
        <v/>
      </c>
      <c r="H13" s="5" t="str">
        <f t="shared" si="2"/>
        <v/>
      </c>
      <c r="I13" s="5" t="e">
        <f t="shared" si="3"/>
        <v>#VALUE!</v>
      </c>
      <c r="J13" s="5" t="str">
        <f t="shared" si="4"/>
        <v>PA3</v>
      </c>
      <c r="K13" s="5" t="e">
        <f t="shared" si="5"/>
        <v>#VALUE!</v>
      </c>
      <c r="L13" s="5" t="str">
        <f t="shared" si="6"/>
        <v/>
      </c>
      <c r="M13" s="5" t="e">
        <f t="shared" si="7"/>
        <v>#VALUE!</v>
      </c>
    </row>
    <row r="14" spans="1:13" ht="50.1" customHeight="1" x14ac:dyDescent="0.25">
      <c r="A14" s="47" t="s">
        <v>300</v>
      </c>
      <c r="B14" s="68" t="s">
        <v>549</v>
      </c>
      <c r="C14" s="88" t="str">
        <f t="shared" si="0"/>
        <v/>
      </c>
      <c r="D14" s="80">
        <f t="shared" si="1"/>
        <v>3</v>
      </c>
      <c r="E14" s="80">
        <f>'SETUP indicators'!Q14</f>
        <v>15</v>
      </c>
      <c r="F14" s="204" t="str">
        <f>IF('SETUP indicators'!V14&lt;&gt;1,IFERROR(VLOOKUP(A14,DIMENSIONS!$L$2:$O$64,4,FALSE),"Data not available"),"ERROR")</f>
        <v>Data not available</v>
      </c>
      <c r="G14" s="113" t="str">
        <f>IF('SETUP indicators'!V14=1,"There is a fatal error on weighting! Check setup","")</f>
        <v/>
      </c>
      <c r="H14" s="5" t="str">
        <f t="shared" si="2"/>
        <v/>
      </c>
      <c r="I14" s="5" t="e">
        <f t="shared" si="3"/>
        <v>#VALUE!</v>
      </c>
      <c r="J14" s="5" t="str">
        <f t="shared" si="4"/>
        <v>PA3</v>
      </c>
      <c r="K14" s="5" t="e">
        <f t="shared" si="5"/>
        <v>#VALUE!</v>
      </c>
      <c r="L14" s="5" t="str">
        <f t="shared" si="6"/>
        <v/>
      </c>
      <c r="M14" s="5" t="e">
        <f t="shared" si="7"/>
        <v>#VALUE!</v>
      </c>
    </row>
    <row r="15" spans="1:13" ht="50.1" customHeight="1" x14ac:dyDescent="0.25">
      <c r="A15" s="47" t="s">
        <v>301</v>
      </c>
      <c r="B15" s="68" t="s">
        <v>550</v>
      </c>
      <c r="C15" s="88" t="str">
        <f t="shared" si="0"/>
        <v/>
      </c>
      <c r="D15" s="80">
        <f t="shared" si="1"/>
        <v>4</v>
      </c>
      <c r="E15" s="80">
        <f>'SETUP indicators'!Q15</f>
        <v>20</v>
      </c>
      <c r="F15" s="204" t="str">
        <f>IF('SETUP indicators'!V15&lt;&gt;1,IFERROR(VLOOKUP(A15,DIMENSIONS!$L$2:$O$64,4,FALSE),"Data not available"),"ERROR")</f>
        <v>Data not available</v>
      </c>
      <c r="G15" s="113" t="str">
        <f>IF('SETUP indicators'!V15=1,"There is a fatal error on weighting! Check setup","")</f>
        <v/>
      </c>
      <c r="H15" s="5" t="str">
        <f t="shared" si="2"/>
        <v/>
      </c>
      <c r="I15" s="5" t="e">
        <f t="shared" si="3"/>
        <v>#VALUE!</v>
      </c>
      <c r="J15" s="5" t="str">
        <f t="shared" si="4"/>
        <v>PA3</v>
      </c>
      <c r="K15" s="5" t="e">
        <f t="shared" si="5"/>
        <v>#VALUE!</v>
      </c>
      <c r="L15" s="5" t="str">
        <f t="shared" si="6"/>
        <v/>
      </c>
      <c r="M15" s="5" t="e">
        <f t="shared" si="7"/>
        <v>#VALUE!</v>
      </c>
    </row>
    <row r="16" spans="1:13" ht="50.1" customHeight="1" thickBot="1" x14ac:dyDescent="0.3">
      <c r="A16" s="49" t="s">
        <v>1382</v>
      </c>
      <c r="B16" s="69" t="s">
        <v>125</v>
      </c>
      <c r="C16" s="219" t="str">
        <f t="shared" si="0"/>
        <v>last</v>
      </c>
      <c r="D16" s="81">
        <f t="shared" si="1"/>
        <v>5</v>
      </c>
      <c r="E16" s="81">
        <f>'SETUP indicators'!Q16</f>
        <v>15</v>
      </c>
      <c r="F16" s="205" t="str">
        <f>IF('SETUP indicators'!V16&lt;&gt;1,IFERROR(VLOOKUP(A16,DIMENSIONS!$L$2:$O$64,4,FALSE),"Data not available"),"ERROR")</f>
        <v>Data not available</v>
      </c>
      <c r="G16" s="111" t="str">
        <f>IF('SETUP indicators'!V16=1,"There is a fatal error on weighting! Check setup","")</f>
        <v/>
      </c>
      <c r="H16" s="5" t="str">
        <f t="shared" si="2"/>
        <v/>
      </c>
      <c r="I16" s="5" t="e">
        <f t="shared" si="3"/>
        <v>#VALUE!</v>
      </c>
      <c r="J16" s="5" t="str">
        <f t="shared" si="4"/>
        <v>PA3</v>
      </c>
      <c r="K16" s="5" t="e">
        <f t="shared" si="5"/>
        <v>#VALUE!</v>
      </c>
      <c r="L16" s="5" t="e">
        <f t="shared" si="6"/>
        <v>#VALUE!</v>
      </c>
      <c r="M16" s="5" t="e">
        <f t="shared" si="7"/>
        <v>#VALUE!</v>
      </c>
    </row>
    <row r="17" spans="1:13" ht="50.1" customHeight="1" x14ac:dyDescent="0.25">
      <c r="A17" s="55" t="s">
        <v>303</v>
      </c>
      <c r="B17" s="67" t="s">
        <v>60</v>
      </c>
      <c r="C17" s="87" t="str">
        <f t="shared" si="0"/>
        <v/>
      </c>
      <c r="D17" s="76">
        <f t="shared" si="1"/>
        <v>1</v>
      </c>
      <c r="E17" s="76">
        <f>'SETUP indicators'!Q17</f>
        <v>30</v>
      </c>
      <c r="F17" s="221" t="str">
        <f>IF('SETUP indicators'!V17&lt;&gt;1,IFERROR(VLOOKUP(A17,DIMENSIONS!$L$2:$O$64,4,FALSE),"Data not available"),"ERROR")</f>
        <v>Data not available</v>
      </c>
      <c r="G17" s="222" t="str">
        <f>IF('SETUP indicators'!V17=1,"There is a fatal error on weighting! Check setup","")</f>
        <v/>
      </c>
      <c r="H17" s="5" t="str">
        <f t="shared" si="2"/>
        <v/>
      </c>
      <c r="I17" s="5" t="e">
        <f t="shared" si="3"/>
        <v>#VALUE!</v>
      </c>
      <c r="J17" s="5" t="str">
        <f t="shared" si="4"/>
        <v>PA4</v>
      </c>
      <c r="K17" s="5" t="e">
        <f t="shared" si="5"/>
        <v>#VALUE!</v>
      </c>
      <c r="L17" s="5" t="str">
        <f t="shared" si="6"/>
        <v/>
      </c>
      <c r="M17" s="5" t="e">
        <f t="shared" si="7"/>
        <v>#VALUE!</v>
      </c>
    </row>
    <row r="18" spans="1:13" ht="50.1" customHeight="1" x14ac:dyDescent="0.25">
      <c r="A18" s="47" t="s">
        <v>304</v>
      </c>
      <c r="B18" s="68" t="s">
        <v>2</v>
      </c>
      <c r="C18" s="88" t="str">
        <f t="shared" si="0"/>
        <v/>
      </c>
      <c r="D18" s="80">
        <f t="shared" si="1"/>
        <v>2</v>
      </c>
      <c r="E18" s="80">
        <f>'SETUP indicators'!Q18</f>
        <v>20</v>
      </c>
      <c r="F18" s="204" t="str">
        <f>IF('SETUP indicators'!V18&lt;&gt;1,IFERROR(VLOOKUP(A18,DIMENSIONS!$L$2:$O$64,4,FALSE),"Data not available"),"ERROR")</f>
        <v>Data not available</v>
      </c>
      <c r="G18" s="113" t="str">
        <f>IF('SETUP indicators'!V18=1,"There is a fatal error on weighting! Check setup","")</f>
        <v/>
      </c>
      <c r="H18" s="5" t="str">
        <f t="shared" si="2"/>
        <v/>
      </c>
      <c r="I18" s="5" t="e">
        <f t="shared" si="3"/>
        <v>#VALUE!</v>
      </c>
      <c r="J18" s="5" t="str">
        <f t="shared" si="4"/>
        <v>PA4</v>
      </c>
      <c r="K18" s="5" t="e">
        <f t="shared" si="5"/>
        <v>#VALUE!</v>
      </c>
      <c r="L18" s="5" t="str">
        <f t="shared" si="6"/>
        <v/>
      </c>
      <c r="M18" s="5" t="e">
        <f t="shared" si="7"/>
        <v>#VALUE!</v>
      </c>
    </row>
    <row r="19" spans="1:13" ht="50.1" customHeight="1" x14ac:dyDescent="0.25">
      <c r="A19" s="47" t="s">
        <v>305</v>
      </c>
      <c r="B19" s="68" t="s">
        <v>549</v>
      </c>
      <c r="C19" s="88" t="str">
        <f t="shared" si="0"/>
        <v/>
      </c>
      <c r="D19" s="80">
        <f t="shared" si="1"/>
        <v>3</v>
      </c>
      <c r="E19" s="80">
        <f>'SETUP indicators'!Q19</f>
        <v>15</v>
      </c>
      <c r="F19" s="204" t="str">
        <f>IF('SETUP indicators'!V19&lt;&gt;1,IFERROR(VLOOKUP(A19,DIMENSIONS!$L$2:$O$64,4,FALSE),"Data not available"),"ERROR")</f>
        <v>Data not available</v>
      </c>
      <c r="G19" s="113" t="str">
        <f>IF('SETUP indicators'!V19=1,"There is a fatal error on weighting! Check setup","")</f>
        <v/>
      </c>
      <c r="H19" s="5" t="str">
        <f t="shared" si="2"/>
        <v/>
      </c>
      <c r="I19" s="5" t="e">
        <f t="shared" si="3"/>
        <v>#VALUE!</v>
      </c>
      <c r="J19" s="5" t="str">
        <f t="shared" si="4"/>
        <v>PA4</v>
      </c>
      <c r="K19" s="5" t="e">
        <f t="shared" si="5"/>
        <v>#VALUE!</v>
      </c>
      <c r="L19" s="5" t="str">
        <f t="shared" si="6"/>
        <v/>
      </c>
      <c r="M19" s="5" t="e">
        <f t="shared" si="7"/>
        <v>#VALUE!</v>
      </c>
    </row>
    <row r="20" spans="1:13" ht="50.1" customHeight="1" x14ac:dyDescent="0.25">
      <c r="A20" s="47" t="s">
        <v>306</v>
      </c>
      <c r="B20" s="68" t="s">
        <v>550</v>
      </c>
      <c r="C20" s="88" t="str">
        <f t="shared" si="0"/>
        <v/>
      </c>
      <c r="D20" s="80">
        <f t="shared" si="1"/>
        <v>4</v>
      </c>
      <c r="E20" s="80">
        <f>'SETUP indicators'!Q20</f>
        <v>20</v>
      </c>
      <c r="F20" s="204" t="str">
        <f>IF('SETUP indicators'!V20&lt;&gt;1,IFERROR(VLOOKUP(A20,DIMENSIONS!$L$2:$O$64,4,FALSE),"Data not available"),"ERROR")</f>
        <v>Data not available</v>
      </c>
      <c r="G20" s="113" t="str">
        <f>IF('SETUP indicators'!V20=1,"There is a fatal error on weighting! Check setup","")</f>
        <v/>
      </c>
      <c r="H20" s="5" t="str">
        <f t="shared" si="2"/>
        <v/>
      </c>
      <c r="I20" s="5" t="e">
        <f t="shared" si="3"/>
        <v>#VALUE!</v>
      </c>
      <c r="J20" s="5" t="str">
        <f t="shared" si="4"/>
        <v>PA4</v>
      </c>
      <c r="K20" s="5" t="e">
        <f t="shared" si="5"/>
        <v>#VALUE!</v>
      </c>
      <c r="L20" s="5" t="str">
        <f t="shared" si="6"/>
        <v/>
      </c>
      <c r="M20" s="5" t="e">
        <f t="shared" si="7"/>
        <v>#VALUE!</v>
      </c>
    </row>
    <row r="21" spans="1:13" ht="50.1" customHeight="1" thickBot="1" x14ac:dyDescent="0.3">
      <c r="A21" s="49" t="s">
        <v>307</v>
      </c>
      <c r="B21" s="69" t="s">
        <v>125</v>
      </c>
      <c r="C21" s="219" t="str">
        <f t="shared" si="0"/>
        <v>last</v>
      </c>
      <c r="D21" s="81">
        <f t="shared" si="1"/>
        <v>5</v>
      </c>
      <c r="E21" s="81">
        <f>'SETUP indicators'!Q21</f>
        <v>15</v>
      </c>
      <c r="F21" s="205" t="str">
        <f>IF('SETUP indicators'!V21&lt;&gt;1,IFERROR(VLOOKUP(A21,DIMENSIONS!$L$2:$O$64,4,FALSE),"Data not available"),"ERROR")</f>
        <v>Data not available</v>
      </c>
      <c r="G21" s="111" t="str">
        <f>IF('SETUP indicators'!V21=1,"There is a fatal error on weighting! Check setup","")</f>
        <v/>
      </c>
      <c r="H21" s="5" t="str">
        <f t="shared" si="2"/>
        <v/>
      </c>
      <c r="I21" s="5" t="e">
        <f t="shared" si="3"/>
        <v>#VALUE!</v>
      </c>
      <c r="J21" s="5" t="str">
        <f t="shared" si="4"/>
        <v>PA4</v>
      </c>
      <c r="K21" s="5" t="e">
        <f t="shared" si="5"/>
        <v>#VALUE!</v>
      </c>
      <c r="L21" s="5" t="e">
        <f t="shared" si="6"/>
        <v>#VALUE!</v>
      </c>
      <c r="M21" s="5" t="e">
        <f t="shared" si="7"/>
        <v>#VALUE!</v>
      </c>
    </row>
    <row r="22" spans="1:13" ht="50.1" customHeight="1" x14ac:dyDescent="0.25">
      <c r="A22" s="55" t="s">
        <v>308</v>
      </c>
      <c r="B22" s="67" t="s">
        <v>60</v>
      </c>
      <c r="C22" s="87" t="str">
        <f t="shared" si="0"/>
        <v/>
      </c>
      <c r="D22" s="76">
        <f t="shared" si="1"/>
        <v>1</v>
      </c>
      <c r="E22" s="76">
        <f>'SETUP indicators'!Q22</f>
        <v>30</v>
      </c>
      <c r="F22" s="221" t="str">
        <f>IF('SETUP indicators'!V22&lt;&gt;1,IFERROR(VLOOKUP(A22,DIMENSIONS!$L$2:$O$64,4,FALSE),"Data not available"),"ERROR")</f>
        <v>Data not available</v>
      </c>
      <c r="G22" s="222" t="str">
        <f>IF('SETUP indicators'!V22=1,"There is a fatal error on weighting! Check setup","")</f>
        <v/>
      </c>
      <c r="H22" s="5" t="str">
        <f t="shared" si="2"/>
        <v/>
      </c>
      <c r="I22" s="5" t="e">
        <f t="shared" si="3"/>
        <v>#VALUE!</v>
      </c>
      <c r="J22" s="5" t="str">
        <f t="shared" si="4"/>
        <v>PA5</v>
      </c>
      <c r="K22" s="5" t="e">
        <f t="shared" si="5"/>
        <v>#VALUE!</v>
      </c>
      <c r="L22" s="5" t="str">
        <f t="shared" si="6"/>
        <v/>
      </c>
      <c r="M22" s="5" t="e">
        <f t="shared" si="7"/>
        <v>#VALUE!</v>
      </c>
    </row>
    <row r="23" spans="1:13" ht="50.1" customHeight="1" x14ac:dyDescent="0.25">
      <c r="A23" s="47" t="s">
        <v>310</v>
      </c>
      <c r="B23" s="68" t="s">
        <v>2</v>
      </c>
      <c r="C23" s="88" t="str">
        <f t="shared" si="0"/>
        <v/>
      </c>
      <c r="D23" s="80">
        <f t="shared" si="1"/>
        <v>2</v>
      </c>
      <c r="E23" s="80">
        <f>'SETUP indicators'!Q23</f>
        <v>20</v>
      </c>
      <c r="F23" s="204" t="str">
        <f>IF('SETUP indicators'!V23&lt;&gt;1,IFERROR(VLOOKUP(A23,DIMENSIONS!$L$2:$O$64,4,FALSE),"Data not available"),"ERROR")</f>
        <v>Data not available</v>
      </c>
      <c r="G23" s="113" t="str">
        <f>IF('SETUP indicators'!V23=1,"There is a fatal error on weighting! Check setup","")</f>
        <v/>
      </c>
      <c r="H23" s="5" t="str">
        <f t="shared" si="2"/>
        <v/>
      </c>
      <c r="I23" s="5" t="e">
        <f t="shared" si="3"/>
        <v>#VALUE!</v>
      </c>
      <c r="J23" s="5" t="str">
        <f t="shared" si="4"/>
        <v>PA5</v>
      </c>
      <c r="K23" s="5" t="e">
        <f t="shared" si="5"/>
        <v>#VALUE!</v>
      </c>
      <c r="L23" s="5" t="str">
        <f t="shared" si="6"/>
        <v/>
      </c>
      <c r="M23" s="5" t="e">
        <f t="shared" si="7"/>
        <v>#VALUE!</v>
      </c>
    </row>
    <row r="24" spans="1:13" ht="50.1" customHeight="1" x14ac:dyDescent="0.25">
      <c r="A24" s="47" t="s">
        <v>309</v>
      </c>
      <c r="B24" s="68" t="s">
        <v>549</v>
      </c>
      <c r="C24" s="88" t="str">
        <f t="shared" si="0"/>
        <v/>
      </c>
      <c r="D24" s="80">
        <f t="shared" si="1"/>
        <v>3</v>
      </c>
      <c r="E24" s="80">
        <f>'SETUP indicators'!Q24</f>
        <v>15</v>
      </c>
      <c r="F24" s="204" t="str">
        <f>IF('SETUP indicators'!V24&lt;&gt;1,IFERROR(VLOOKUP(A24,DIMENSIONS!$L$2:$O$64,4,FALSE),"Data not available"),"ERROR")</f>
        <v>Data not available</v>
      </c>
      <c r="G24" s="113" t="str">
        <f>IF('SETUP indicators'!V24=1,"There is a fatal error on weighting! Check setup","")</f>
        <v/>
      </c>
      <c r="H24" s="5" t="str">
        <f t="shared" si="2"/>
        <v/>
      </c>
      <c r="I24" s="5" t="e">
        <f t="shared" si="3"/>
        <v>#VALUE!</v>
      </c>
      <c r="J24" s="5" t="str">
        <f t="shared" si="4"/>
        <v>PA5</v>
      </c>
      <c r="K24" s="5" t="e">
        <f t="shared" si="5"/>
        <v>#VALUE!</v>
      </c>
      <c r="L24" s="5" t="str">
        <f t="shared" si="6"/>
        <v/>
      </c>
      <c r="M24" s="5" t="e">
        <f t="shared" si="7"/>
        <v>#VALUE!</v>
      </c>
    </row>
    <row r="25" spans="1:13" ht="50.1" customHeight="1" x14ac:dyDescent="0.25">
      <c r="A25" s="47" t="s">
        <v>1391</v>
      </c>
      <c r="B25" s="68" t="s">
        <v>550</v>
      </c>
      <c r="C25" s="88" t="str">
        <f t="shared" si="0"/>
        <v/>
      </c>
      <c r="D25" s="80">
        <f t="shared" si="1"/>
        <v>4</v>
      </c>
      <c r="E25" s="80">
        <f>'SETUP indicators'!Q25</f>
        <v>20</v>
      </c>
      <c r="F25" s="204" t="str">
        <f>IF('SETUP indicators'!V25&lt;&gt;1,IFERROR(VLOOKUP(A25,DIMENSIONS!$L$2:$O$64,4,FALSE),"Data not available"),"ERROR")</f>
        <v>Data not available</v>
      </c>
      <c r="G25" s="113" t="str">
        <f>IF('SETUP indicators'!V25=1,"There is a fatal error on weighting! Check setup","")</f>
        <v/>
      </c>
      <c r="H25" s="5" t="str">
        <f t="shared" si="2"/>
        <v/>
      </c>
      <c r="I25" s="5" t="e">
        <f t="shared" si="3"/>
        <v>#VALUE!</v>
      </c>
      <c r="J25" s="5" t="str">
        <f t="shared" si="4"/>
        <v>PA5</v>
      </c>
      <c r="K25" s="5" t="e">
        <f t="shared" si="5"/>
        <v>#VALUE!</v>
      </c>
      <c r="L25" s="5" t="str">
        <f t="shared" si="6"/>
        <v/>
      </c>
      <c r="M25" s="5" t="e">
        <f t="shared" si="7"/>
        <v>#VALUE!</v>
      </c>
    </row>
    <row r="26" spans="1:13" ht="50.1" customHeight="1" thickBot="1" x14ac:dyDescent="0.3">
      <c r="A26" s="49" t="s">
        <v>311</v>
      </c>
      <c r="B26" s="69" t="s">
        <v>125</v>
      </c>
      <c r="C26" s="219" t="str">
        <f t="shared" si="0"/>
        <v>last</v>
      </c>
      <c r="D26" s="81">
        <f t="shared" si="1"/>
        <v>5</v>
      </c>
      <c r="E26" s="81">
        <f>'SETUP indicators'!Q26</f>
        <v>15</v>
      </c>
      <c r="F26" s="205" t="str">
        <f>IF('SETUP indicators'!V26&lt;&gt;1,IFERROR(VLOOKUP(A26,DIMENSIONS!$L$2:$O$64,4,FALSE),"Data not available"),"ERROR")</f>
        <v>Data not available</v>
      </c>
      <c r="G26" s="111" t="str">
        <f>IF('SETUP indicators'!V26=1,"There is a fatal error on weighting! Check setup","")</f>
        <v/>
      </c>
      <c r="H26" s="5" t="str">
        <f t="shared" si="2"/>
        <v/>
      </c>
      <c r="I26" s="5" t="e">
        <f t="shared" si="3"/>
        <v>#VALUE!</v>
      </c>
      <c r="J26" s="5" t="str">
        <f t="shared" si="4"/>
        <v>PA5</v>
      </c>
      <c r="K26" s="5" t="e">
        <f t="shared" si="5"/>
        <v>#VALUE!</v>
      </c>
      <c r="L26" s="5" t="e">
        <f t="shared" si="6"/>
        <v>#VALUE!</v>
      </c>
      <c r="M26" s="5" t="e">
        <f t="shared" si="7"/>
        <v>#VALUE!</v>
      </c>
    </row>
    <row r="27" spans="1:13" ht="50.1" customHeight="1" x14ac:dyDescent="0.25">
      <c r="A27" s="55" t="s">
        <v>312</v>
      </c>
      <c r="B27" s="67" t="s">
        <v>60</v>
      </c>
      <c r="C27" s="87" t="str">
        <f t="shared" si="0"/>
        <v/>
      </c>
      <c r="D27" s="76">
        <f t="shared" si="1"/>
        <v>1</v>
      </c>
      <c r="E27" s="76">
        <f>'SETUP indicators'!Q27</f>
        <v>30</v>
      </c>
      <c r="F27" s="221" t="str">
        <f>IF('SETUP indicators'!V27&lt;&gt;1,IFERROR(VLOOKUP(A27,DIMENSIONS!$L$2:$O$64,4,FALSE),"Data not available"),"ERROR")</f>
        <v>Data not available</v>
      </c>
      <c r="G27" s="222" t="str">
        <f>IF('SETUP indicators'!V27=1,"There is a fatal error on weighting! Check setup","")</f>
        <v/>
      </c>
      <c r="H27" s="5" t="str">
        <f t="shared" si="2"/>
        <v/>
      </c>
      <c r="I27" s="5" t="e">
        <f t="shared" si="3"/>
        <v>#VALUE!</v>
      </c>
      <c r="J27" s="5" t="str">
        <f t="shared" si="4"/>
        <v>PA6</v>
      </c>
      <c r="K27" s="5" t="e">
        <f t="shared" si="5"/>
        <v>#VALUE!</v>
      </c>
      <c r="L27" s="5" t="str">
        <f t="shared" si="6"/>
        <v/>
      </c>
      <c r="M27" s="5" t="e">
        <f t="shared" si="7"/>
        <v>#VALUE!</v>
      </c>
    </row>
    <row r="28" spans="1:13" ht="50.1" customHeight="1" x14ac:dyDescent="0.25">
      <c r="A28" s="47" t="s">
        <v>313</v>
      </c>
      <c r="B28" s="68" t="s">
        <v>2</v>
      </c>
      <c r="C28" s="88" t="str">
        <f t="shared" si="0"/>
        <v/>
      </c>
      <c r="D28" s="80">
        <f t="shared" si="1"/>
        <v>2</v>
      </c>
      <c r="E28" s="80">
        <f>'SETUP indicators'!Q28</f>
        <v>20</v>
      </c>
      <c r="F28" s="204" t="str">
        <f>IF('SETUP indicators'!V28&lt;&gt;1,IFERROR(VLOOKUP(A28,DIMENSIONS!$L$2:$O$64,4,FALSE),"Data not available"),"ERROR")</f>
        <v>Data not available</v>
      </c>
      <c r="G28" s="113" t="str">
        <f>IF('SETUP indicators'!V28=1,"There is a fatal error on weighting! Check setup","")</f>
        <v/>
      </c>
      <c r="H28" s="5" t="str">
        <f t="shared" si="2"/>
        <v/>
      </c>
      <c r="I28" s="5" t="e">
        <f t="shared" si="3"/>
        <v>#VALUE!</v>
      </c>
      <c r="J28" s="5" t="str">
        <f t="shared" si="4"/>
        <v>PA6</v>
      </c>
      <c r="K28" s="5" t="e">
        <f t="shared" si="5"/>
        <v>#VALUE!</v>
      </c>
      <c r="L28" s="5" t="str">
        <f t="shared" si="6"/>
        <v/>
      </c>
      <c r="M28" s="5" t="e">
        <f t="shared" si="7"/>
        <v>#VALUE!</v>
      </c>
    </row>
    <row r="29" spans="1:13" ht="50.1" customHeight="1" x14ac:dyDescent="0.25">
      <c r="A29" s="47" t="s">
        <v>314</v>
      </c>
      <c r="B29" s="68" t="s">
        <v>549</v>
      </c>
      <c r="C29" s="88" t="str">
        <f t="shared" si="0"/>
        <v/>
      </c>
      <c r="D29" s="80">
        <f t="shared" si="1"/>
        <v>3</v>
      </c>
      <c r="E29" s="80">
        <f>'SETUP indicators'!Q29</f>
        <v>15</v>
      </c>
      <c r="F29" s="204" t="str">
        <f>IF('SETUP indicators'!V29&lt;&gt;1,IFERROR(VLOOKUP(A29,DIMENSIONS!$L$2:$O$64,4,FALSE),"Data not available"),"ERROR")</f>
        <v>Data not available</v>
      </c>
      <c r="G29" s="113" t="str">
        <f>IF('SETUP indicators'!V29=1,"There is a fatal error on weighting! Check setup","")</f>
        <v/>
      </c>
      <c r="H29" s="5" t="str">
        <f t="shared" si="2"/>
        <v/>
      </c>
      <c r="I29" s="5" t="e">
        <f t="shared" si="3"/>
        <v>#VALUE!</v>
      </c>
      <c r="J29" s="5" t="str">
        <f t="shared" si="4"/>
        <v>PA6</v>
      </c>
      <c r="K29" s="5" t="e">
        <f t="shared" si="5"/>
        <v>#VALUE!</v>
      </c>
      <c r="L29" s="5" t="str">
        <f t="shared" si="6"/>
        <v/>
      </c>
      <c r="M29" s="5" t="e">
        <f t="shared" si="7"/>
        <v>#VALUE!</v>
      </c>
    </row>
    <row r="30" spans="1:13" ht="50.1" customHeight="1" x14ac:dyDescent="0.25">
      <c r="A30" s="47" t="s">
        <v>315</v>
      </c>
      <c r="B30" s="68" t="s">
        <v>550</v>
      </c>
      <c r="C30" s="88" t="str">
        <f t="shared" si="0"/>
        <v/>
      </c>
      <c r="D30" s="80">
        <f t="shared" si="1"/>
        <v>4</v>
      </c>
      <c r="E30" s="80">
        <f>'SETUP indicators'!Q30</f>
        <v>20</v>
      </c>
      <c r="F30" s="204" t="str">
        <f>IF('SETUP indicators'!V30&lt;&gt;1,IFERROR(VLOOKUP(A30,DIMENSIONS!$L$2:$O$64,4,FALSE),"Data not available"),"ERROR")</f>
        <v>Data not available</v>
      </c>
      <c r="G30" s="113" t="str">
        <f>IF('SETUP indicators'!V30=1,"There is a fatal error on weighting! Check setup","")</f>
        <v/>
      </c>
      <c r="H30" s="5" t="str">
        <f t="shared" si="2"/>
        <v/>
      </c>
      <c r="I30" s="5" t="e">
        <f t="shared" si="3"/>
        <v>#VALUE!</v>
      </c>
      <c r="J30" s="5" t="str">
        <f t="shared" si="4"/>
        <v>PA6</v>
      </c>
      <c r="K30" s="5" t="e">
        <f t="shared" si="5"/>
        <v>#VALUE!</v>
      </c>
      <c r="L30" s="5" t="str">
        <f t="shared" si="6"/>
        <v/>
      </c>
      <c r="M30" s="5" t="e">
        <f t="shared" si="7"/>
        <v>#VALUE!</v>
      </c>
    </row>
    <row r="31" spans="1:13" ht="50.1" customHeight="1" thickBot="1" x14ac:dyDescent="0.3">
      <c r="A31" s="49" t="s">
        <v>316</v>
      </c>
      <c r="B31" s="69" t="s">
        <v>125</v>
      </c>
      <c r="C31" s="219" t="str">
        <f t="shared" si="0"/>
        <v>last</v>
      </c>
      <c r="D31" s="81">
        <f t="shared" si="1"/>
        <v>5</v>
      </c>
      <c r="E31" s="81">
        <f>'SETUP indicators'!Q31</f>
        <v>15</v>
      </c>
      <c r="F31" s="205" t="str">
        <f>IF('SETUP indicators'!V31&lt;&gt;1,IFERROR(VLOOKUP(A31,DIMENSIONS!$L$2:$O$64,4,FALSE),"Data not available"),"ERROR")</f>
        <v>Data not available</v>
      </c>
      <c r="G31" s="111" t="str">
        <f>IF('SETUP indicators'!V31=1,"There is a fatal error on weighting! Check setup","")</f>
        <v/>
      </c>
      <c r="H31" s="5" t="str">
        <f t="shared" si="2"/>
        <v/>
      </c>
      <c r="I31" s="5" t="e">
        <f t="shared" si="3"/>
        <v>#VALUE!</v>
      </c>
      <c r="J31" s="5" t="str">
        <f t="shared" si="4"/>
        <v>PA6</v>
      </c>
      <c r="K31" s="5" t="e">
        <f t="shared" si="5"/>
        <v>#VALUE!</v>
      </c>
      <c r="L31" s="5" t="e">
        <f t="shared" si="6"/>
        <v>#VALUE!</v>
      </c>
      <c r="M31" s="5" t="e">
        <f t="shared" si="7"/>
        <v>#VALUE!</v>
      </c>
    </row>
    <row r="32" spans="1:13" ht="50.1" customHeight="1" x14ac:dyDescent="0.25">
      <c r="A32" s="55" t="s">
        <v>317</v>
      </c>
      <c r="B32" s="67" t="s">
        <v>60</v>
      </c>
      <c r="C32" s="87" t="str">
        <f t="shared" si="0"/>
        <v/>
      </c>
      <c r="D32" s="76">
        <f t="shared" si="1"/>
        <v>1</v>
      </c>
      <c r="E32" s="76">
        <f>'SETUP indicators'!Q32</f>
        <v>30</v>
      </c>
      <c r="F32" s="221" t="str">
        <f>IF('SETUP indicators'!V32&lt;&gt;1,IFERROR(VLOOKUP(A32,DIMENSIONS!$L$2:$O$64,4,FALSE),"Data not available"),"ERROR")</f>
        <v>Data not available</v>
      </c>
      <c r="G32" s="222" t="str">
        <f>IF('SETUP indicators'!V32=1,"There is a fatal error on weighting! Check setup","")</f>
        <v/>
      </c>
      <c r="H32" s="5" t="str">
        <f t="shared" si="2"/>
        <v/>
      </c>
      <c r="I32" s="5" t="e">
        <f t="shared" si="3"/>
        <v>#VALUE!</v>
      </c>
      <c r="J32" s="5" t="str">
        <f t="shared" si="4"/>
        <v>PA7</v>
      </c>
      <c r="K32" s="5" t="e">
        <f t="shared" si="5"/>
        <v>#VALUE!</v>
      </c>
      <c r="L32" s="5" t="str">
        <f t="shared" si="6"/>
        <v/>
      </c>
      <c r="M32" s="5" t="e">
        <f t="shared" si="7"/>
        <v>#VALUE!</v>
      </c>
    </row>
    <row r="33" spans="1:13" ht="50.1" customHeight="1" x14ac:dyDescent="0.25">
      <c r="A33" s="47" t="s">
        <v>318</v>
      </c>
      <c r="B33" s="68" t="s">
        <v>2</v>
      </c>
      <c r="C33" s="88" t="str">
        <f t="shared" si="0"/>
        <v/>
      </c>
      <c r="D33" s="80">
        <f t="shared" si="1"/>
        <v>2</v>
      </c>
      <c r="E33" s="80">
        <f>'SETUP indicators'!Q33</f>
        <v>20</v>
      </c>
      <c r="F33" s="204" t="str">
        <f>IF('SETUP indicators'!V33&lt;&gt;1,IFERROR(VLOOKUP(A33,DIMENSIONS!$L$2:$O$64,4,FALSE),"Data not available"),"ERROR")</f>
        <v>Data not available</v>
      </c>
      <c r="G33" s="113" t="str">
        <f>IF('SETUP indicators'!V33=1,"There is a fatal error on weighting! Check setup","")</f>
        <v/>
      </c>
      <c r="H33" s="5" t="str">
        <f t="shared" si="2"/>
        <v/>
      </c>
      <c r="I33" s="5" t="e">
        <f t="shared" si="3"/>
        <v>#VALUE!</v>
      </c>
      <c r="J33" s="5" t="str">
        <f t="shared" si="4"/>
        <v>PA7</v>
      </c>
      <c r="K33" s="5" t="e">
        <f t="shared" si="5"/>
        <v>#VALUE!</v>
      </c>
      <c r="L33" s="5" t="str">
        <f t="shared" si="6"/>
        <v/>
      </c>
      <c r="M33" s="5" t="e">
        <f t="shared" si="7"/>
        <v>#VALUE!</v>
      </c>
    </row>
    <row r="34" spans="1:13" ht="50.1" customHeight="1" x14ac:dyDescent="0.25">
      <c r="A34" s="47" t="s">
        <v>319</v>
      </c>
      <c r="B34" s="68" t="s">
        <v>549</v>
      </c>
      <c r="C34" s="88" t="str">
        <f t="shared" si="0"/>
        <v/>
      </c>
      <c r="D34" s="80">
        <f t="shared" si="1"/>
        <v>3</v>
      </c>
      <c r="E34" s="80">
        <f>'SETUP indicators'!Q34</f>
        <v>15</v>
      </c>
      <c r="F34" s="204" t="str">
        <f>IF('SETUP indicators'!V34&lt;&gt;1,IFERROR(VLOOKUP(A34,DIMENSIONS!$L$2:$O$64,4,FALSE),"Data not available"),"ERROR")</f>
        <v>Data not available</v>
      </c>
      <c r="G34" s="113" t="str">
        <f>IF('SETUP indicators'!V34=1,"There is a fatal error on weighting! Check setup","")</f>
        <v/>
      </c>
      <c r="H34" s="5" t="str">
        <f t="shared" si="2"/>
        <v/>
      </c>
      <c r="I34" s="5" t="e">
        <f t="shared" si="3"/>
        <v>#VALUE!</v>
      </c>
      <c r="J34" s="5" t="str">
        <f t="shared" si="4"/>
        <v>PA7</v>
      </c>
      <c r="K34" s="5" t="e">
        <f t="shared" si="5"/>
        <v>#VALUE!</v>
      </c>
      <c r="L34" s="5" t="str">
        <f t="shared" si="6"/>
        <v/>
      </c>
      <c r="M34" s="5" t="e">
        <f t="shared" si="7"/>
        <v>#VALUE!</v>
      </c>
    </row>
    <row r="35" spans="1:13" ht="50.1" customHeight="1" x14ac:dyDescent="0.25">
      <c r="A35" s="47" t="s">
        <v>320</v>
      </c>
      <c r="B35" s="68" t="s">
        <v>550</v>
      </c>
      <c r="C35" s="88" t="str">
        <f t="shared" si="0"/>
        <v/>
      </c>
      <c r="D35" s="80">
        <f t="shared" si="1"/>
        <v>4</v>
      </c>
      <c r="E35" s="80">
        <f>'SETUP indicators'!Q35</f>
        <v>20</v>
      </c>
      <c r="F35" s="204" t="str">
        <f>IF('SETUP indicators'!V35&lt;&gt;1,IFERROR(VLOOKUP(A35,DIMENSIONS!$L$2:$O$64,4,FALSE),"Data not available"),"ERROR")</f>
        <v>Data not available</v>
      </c>
      <c r="G35" s="113" t="str">
        <f>IF('SETUP indicators'!V35=1,"There is a fatal error on weighting! Check setup","")</f>
        <v/>
      </c>
      <c r="H35" s="5" t="str">
        <f t="shared" si="2"/>
        <v/>
      </c>
      <c r="I35" s="5" t="e">
        <f t="shared" si="3"/>
        <v>#VALUE!</v>
      </c>
      <c r="J35" s="5" t="str">
        <f t="shared" si="4"/>
        <v>PA7</v>
      </c>
      <c r="K35" s="5" t="e">
        <f t="shared" si="5"/>
        <v>#VALUE!</v>
      </c>
      <c r="L35" s="5" t="str">
        <f t="shared" si="6"/>
        <v/>
      </c>
      <c r="M35" s="5" t="e">
        <f t="shared" si="7"/>
        <v>#VALUE!</v>
      </c>
    </row>
    <row r="36" spans="1:13" ht="50.1" customHeight="1" thickBot="1" x14ac:dyDescent="0.3">
      <c r="A36" s="49" t="s">
        <v>321</v>
      </c>
      <c r="B36" s="50" t="s">
        <v>125</v>
      </c>
      <c r="C36" s="219" t="str">
        <f t="shared" si="0"/>
        <v>last</v>
      </c>
      <c r="D36" s="50">
        <f t="shared" si="1"/>
        <v>5</v>
      </c>
      <c r="E36" s="81">
        <f>'SETUP indicators'!Q36</f>
        <v>15</v>
      </c>
      <c r="F36" s="205" t="str">
        <f>IF('SETUP indicators'!V36&lt;&gt;1,IFERROR(VLOOKUP(A36,DIMENSIONS!$L$2:$O$64,4,FALSE),"Data not available"),"ERROR")</f>
        <v>Data not available</v>
      </c>
      <c r="G36" s="111" t="str">
        <f>IF('SETUP indicators'!V36=1,"There is a fatal error on weighting! Check setup","")</f>
        <v/>
      </c>
      <c r="H36" s="5" t="str">
        <f t="shared" si="2"/>
        <v/>
      </c>
      <c r="I36" s="5" t="e">
        <f t="shared" si="3"/>
        <v>#VALUE!</v>
      </c>
      <c r="J36" s="5" t="str">
        <f t="shared" si="4"/>
        <v>PA7</v>
      </c>
      <c r="K36" s="5" t="e">
        <f t="shared" si="5"/>
        <v>#VALUE!</v>
      </c>
      <c r="L36" s="5" t="e">
        <f t="shared" si="6"/>
        <v>#VALUE!</v>
      </c>
      <c r="M36" s="5" t="e">
        <f t="shared" si="7"/>
        <v>#VALUE!</v>
      </c>
    </row>
    <row r="37" spans="1:13" ht="50.1" customHeight="1" x14ac:dyDescent="0.25">
      <c r="A37" s="55" t="s">
        <v>1399</v>
      </c>
      <c r="B37" s="56" t="s">
        <v>60</v>
      </c>
      <c r="C37" s="87" t="str">
        <f t="shared" si="0"/>
        <v/>
      </c>
      <c r="D37" s="56">
        <f t="shared" si="1"/>
        <v>1</v>
      </c>
      <c r="E37" s="76">
        <f>'SETUP indicators'!Q37</f>
        <v>30</v>
      </c>
      <c r="F37" s="221" t="str">
        <f>IF('SETUP indicators'!V37&lt;&gt;1,IFERROR(VLOOKUP(A37,DIMENSIONS!$L$2:$O$64,4,FALSE),"Data not available"),"ERROR")</f>
        <v>Data not available</v>
      </c>
      <c r="G37" s="222" t="str">
        <f>IF('SETUP indicators'!V37=1,"There is a fatal error on weighting! Check setup","")</f>
        <v/>
      </c>
      <c r="H37" s="5" t="str">
        <f t="shared" si="2"/>
        <v/>
      </c>
      <c r="I37" s="5" t="e">
        <f t="shared" si="3"/>
        <v>#VALUE!</v>
      </c>
      <c r="J37" s="5" t="str">
        <f t="shared" si="4"/>
        <v>PA8</v>
      </c>
      <c r="K37" s="5" t="e">
        <f t="shared" si="5"/>
        <v>#VALUE!</v>
      </c>
      <c r="L37" s="5" t="str">
        <f t="shared" si="6"/>
        <v/>
      </c>
      <c r="M37" s="5" t="e">
        <f t="shared" si="7"/>
        <v>#VALUE!</v>
      </c>
    </row>
    <row r="38" spans="1:13" ht="50.1" customHeight="1" x14ac:dyDescent="0.25">
      <c r="A38" s="47" t="s">
        <v>1404</v>
      </c>
      <c r="B38" s="48" t="s">
        <v>2</v>
      </c>
      <c r="C38" s="88" t="str">
        <f t="shared" si="0"/>
        <v/>
      </c>
      <c r="D38" s="48">
        <f t="shared" si="1"/>
        <v>2</v>
      </c>
      <c r="E38" s="80">
        <f>'SETUP indicators'!Q38</f>
        <v>30</v>
      </c>
      <c r="F38" s="204" t="str">
        <f>IF('SETUP indicators'!V38&lt;&gt;1,IFERROR(VLOOKUP(A38,DIMENSIONS!$L$2:$O$64,4,FALSE),"Data not available"),"ERROR")</f>
        <v>Data not available</v>
      </c>
      <c r="G38" s="113" t="str">
        <f>IF('SETUP indicators'!V38=1,"There is a fatal error on weighting! Check setup","")</f>
        <v/>
      </c>
      <c r="H38" s="5" t="str">
        <f t="shared" si="2"/>
        <v/>
      </c>
      <c r="I38" s="5" t="e">
        <f t="shared" si="3"/>
        <v>#VALUE!</v>
      </c>
      <c r="J38" s="5" t="str">
        <f t="shared" si="4"/>
        <v>PA8</v>
      </c>
      <c r="K38" s="5" t="e">
        <f t="shared" si="5"/>
        <v>#VALUE!</v>
      </c>
      <c r="L38" s="5" t="str">
        <f t="shared" si="6"/>
        <v/>
      </c>
      <c r="M38" s="5" t="e">
        <f t="shared" si="7"/>
        <v>#VALUE!</v>
      </c>
    </row>
    <row r="39" spans="1:13" ht="50.1" customHeight="1" x14ac:dyDescent="0.25">
      <c r="A39" s="47" t="s">
        <v>1407</v>
      </c>
      <c r="B39" s="48" t="s">
        <v>549</v>
      </c>
      <c r="C39" s="88" t="str">
        <f t="shared" si="0"/>
        <v/>
      </c>
      <c r="D39" s="48">
        <f t="shared" si="1"/>
        <v>3</v>
      </c>
      <c r="E39" s="80">
        <f>'SETUP indicators'!Q39</f>
        <v>20</v>
      </c>
      <c r="F39" s="204" t="str">
        <f>IF('SETUP indicators'!V39&lt;&gt;1,IFERROR(VLOOKUP(A39,DIMENSIONS!$L$2:$O$64,4,FALSE),"Data not available"),"ERROR")</f>
        <v>Data not available</v>
      </c>
      <c r="G39" s="113" t="str">
        <f>IF('SETUP indicators'!V39=1,"There is a fatal error on weighting! Check setup","")</f>
        <v/>
      </c>
      <c r="H39" s="5" t="str">
        <f t="shared" si="2"/>
        <v/>
      </c>
      <c r="I39" s="5" t="e">
        <f t="shared" si="3"/>
        <v>#VALUE!</v>
      </c>
      <c r="J39" s="5" t="str">
        <f t="shared" si="4"/>
        <v>PA8</v>
      </c>
      <c r="K39" s="5" t="e">
        <f t="shared" si="5"/>
        <v>#VALUE!</v>
      </c>
      <c r="L39" s="5" t="str">
        <f t="shared" si="6"/>
        <v/>
      </c>
      <c r="M39" s="5" t="e">
        <f t="shared" si="7"/>
        <v>#VALUE!</v>
      </c>
    </row>
    <row r="40" spans="1:13" ht="50.1" customHeight="1" thickBot="1" x14ac:dyDescent="0.3">
      <c r="A40" s="49" t="s">
        <v>1419</v>
      </c>
      <c r="B40" s="50" t="s">
        <v>550</v>
      </c>
      <c r="C40" s="219" t="str">
        <f t="shared" si="0"/>
        <v>last</v>
      </c>
      <c r="D40" s="50">
        <f t="shared" si="1"/>
        <v>4</v>
      </c>
      <c r="E40" s="81">
        <f>'SETUP indicators'!Q40</f>
        <v>20</v>
      </c>
      <c r="F40" s="205" t="str">
        <f>IF('SETUP indicators'!V40&lt;&gt;1,IFERROR(VLOOKUP(A40,DIMENSIONS!$L$2:$O$64,4,FALSE),"Data not available"),"ERROR")</f>
        <v>Data not available</v>
      </c>
      <c r="G40" s="111" t="str">
        <f>IF('SETUP indicators'!V40=1,"There is a fatal error on weighting! Check setup","")</f>
        <v/>
      </c>
      <c r="H40" s="5" t="str">
        <f t="shared" si="2"/>
        <v/>
      </c>
      <c r="I40" s="5" t="e">
        <f t="shared" si="3"/>
        <v>#VALUE!</v>
      </c>
      <c r="J40" s="5" t="str">
        <f t="shared" si="4"/>
        <v>PA8</v>
      </c>
      <c r="K40" s="5" t="e">
        <f t="shared" si="5"/>
        <v>#VALUE!</v>
      </c>
      <c r="L40" s="5" t="e">
        <f t="shared" si="6"/>
        <v>#VALUE!</v>
      </c>
      <c r="M40" s="5" t="e">
        <f t="shared" si="7"/>
        <v>#VALUE!</v>
      </c>
    </row>
  </sheetData>
  <sheetProtection password="CC38" sheet="1" objects="1" scenarios="1" selectLockedCells="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07D"/>
  </sheetPr>
  <dimension ref="A1:E9"/>
  <sheetViews>
    <sheetView zoomScale="80" zoomScaleNormal="80" workbookViewId="0">
      <selection activeCell="E27" sqref="E27"/>
    </sheetView>
  </sheetViews>
  <sheetFormatPr defaultRowHeight="15" x14ac:dyDescent="0.25"/>
  <cols>
    <col min="1" max="1" width="19" customWidth="1"/>
    <col min="2" max="2" width="50.7109375" customWidth="1"/>
    <col min="3" max="4" width="9.140625" hidden="1" customWidth="1"/>
    <col min="5" max="5" width="28.42578125" style="15" customWidth="1"/>
  </cols>
  <sheetData>
    <row r="1" spans="1:5" s="59" customFormat="1" ht="37.5" customHeight="1" x14ac:dyDescent="0.3">
      <c r="A1" s="132" t="s">
        <v>865</v>
      </c>
      <c r="B1" s="133" t="s">
        <v>0</v>
      </c>
      <c r="C1" s="132"/>
      <c r="D1" s="132"/>
      <c r="E1" s="134" t="s">
        <v>936</v>
      </c>
    </row>
    <row r="2" spans="1:5" s="2" customFormat="1" ht="35.25" customHeight="1" x14ac:dyDescent="0.25">
      <c r="A2" s="57" t="s">
        <v>110</v>
      </c>
      <c r="B2" s="58" t="s">
        <v>68</v>
      </c>
      <c r="C2" s="56"/>
      <c r="D2" s="56"/>
      <c r="E2" s="41" t="str">
        <f>IFERROR(VLOOKUP(A2,INDICATORS!$J$1:$M$40,4,FALSE),"Data not available")</f>
        <v>Data not available</v>
      </c>
    </row>
    <row r="3" spans="1:5" s="2" customFormat="1" ht="35.25" customHeight="1" x14ac:dyDescent="0.25">
      <c r="A3" s="51" t="s">
        <v>122</v>
      </c>
      <c r="B3" s="52" t="s">
        <v>69</v>
      </c>
      <c r="C3" s="48"/>
      <c r="D3" s="48"/>
      <c r="E3" s="41" t="str">
        <f>IFERROR(VLOOKUP(A3,INDICATORS!$J$1:$M$40,4,FALSE),"Data not available")</f>
        <v>Data not available</v>
      </c>
    </row>
    <row r="4" spans="1:5" s="2" customFormat="1" ht="35.25" customHeight="1" x14ac:dyDescent="0.25">
      <c r="A4" s="51" t="s">
        <v>148</v>
      </c>
      <c r="B4" s="52" t="s">
        <v>1747</v>
      </c>
      <c r="C4" s="48"/>
      <c r="D4" s="48"/>
      <c r="E4" s="41" t="str">
        <f>IFERROR(VLOOKUP(A4,INDICATORS!$J$1:$M$40,4,FALSE),"Data not available")</f>
        <v>Data not available</v>
      </c>
    </row>
    <row r="5" spans="1:5" s="2" customFormat="1" ht="35.25" customHeight="1" x14ac:dyDescent="0.25">
      <c r="A5" s="51" t="s">
        <v>178</v>
      </c>
      <c r="B5" s="52" t="s">
        <v>70</v>
      </c>
      <c r="C5" s="48"/>
      <c r="D5" s="48"/>
      <c r="E5" s="41" t="str">
        <f>IFERROR(VLOOKUP(A5,INDICATORS!$J$1:$M$40,4,FALSE),"Data not available")</f>
        <v>Data not available</v>
      </c>
    </row>
    <row r="6" spans="1:5" s="2" customFormat="1" ht="35.25" customHeight="1" x14ac:dyDescent="0.25">
      <c r="A6" s="51" t="s">
        <v>199</v>
      </c>
      <c r="B6" s="52" t="s">
        <v>72</v>
      </c>
      <c r="C6" s="48"/>
      <c r="D6" s="48"/>
      <c r="E6" s="41" t="str">
        <f>IFERROR(VLOOKUP(A6,INDICATORS!$J$1:$M$40,4,FALSE),"Data not available")</f>
        <v>Data not available</v>
      </c>
    </row>
    <row r="7" spans="1:5" s="2" customFormat="1" ht="35.25" customHeight="1" x14ac:dyDescent="0.25">
      <c r="A7" s="51" t="s">
        <v>222</v>
      </c>
      <c r="B7" s="52" t="s">
        <v>71</v>
      </c>
      <c r="C7" s="48"/>
      <c r="D7" s="48"/>
      <c r="E7" s="41" t="str">
        <f>IFERROR(VLOOKUP(A7,INDICATORS!$J$1:$M$40,4,FALSE),"Data not available")</f>
        <v>Data not available</v>
      </c>
    </row>
    <row r="8" spans="1:5" s="2" customFormat="1" ht="35.25" customHeight="1" x14ac:dyDescent="0.25">
      <c r="A8" s="51" t="s">
        <v>251</v>
      </c>
      <c r="B8" s="52" t="s">
        <v>73</v>
      </c>
      <c r="C8" s="48"/>
      <c r="D8" s="48"/>
      <c r="E8" s="41" t="str">
        <f>IFERROR(VLOOKUP(A8,INDICATORS!$J$1:$M$40,4,FALSE),"Data not available")</f>
        <v>Data not available</v>
      </c>
    </row>
    <row r="9" spans="1:5" s="2" customFormat="1" ht="35.25" customHeight="1" thickBot="1" x14ac:dyDescent="0.3">
      <c r="A9" s="53" t="s">
        <v>993</v>
      </c>
      <c r="B9" s="54" t="s">
        <v>1422</v>
      </c>
      <c r="C9" s="50"/>
      <c r="D9" s="50"/>
      <c r="E9" s="41" t="str">
        <f>IFERROR(VLOOKUP(A9,INDICATORS!$J$1:$M$40,4,FALSE),"Data not available")</f>
        <v>Data not available</v>
      </c>
    </row>
  </sheetData>
  <sheetProtection password="CC38" sheet="1" objects="1" scenarios="1" selectLockedCell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sheetViews>
  <sheetFormatPr defaultRowHeight="15" x14ac:dyDescent="0.25"/>
  <cols>
    <col min="4" max="4" width="32.28515625" customWidth="1"/>
    <col min="11" max="11" width="13.5703125" customWidth="1"/>
  </cols>
  <sheetData>
    <row r="1" spans="1:12" x14ac:dyDescent="0.25">
      <c r="A1" t="s">
        <v>110</v>
      </c>
      <c r="B1" t="s">
        <v>111</v>
      </c>
      <c r="D1" t="s">
        <v>112</v>
      </c>
      <c r="E1" t="s">
        <v>113</v>
      </c>
      <c r="H1" t="s">
        <v>114</v>
      </c>
      <c r="I1" t="s">
        <v>115</v>
      </c>
      <c r="L1" t="s">
        <v>116</v>
      </c>
    </row>
    <row r="2" spans="1:12" x14ac:dyDescent="0.25">
      <c r="A2" t="s">
        <v>110</v>
      </c>
      <c r="B2">
        <v>1</v>
      </c>
      <c r="C2" t="str">
        <f>IF(B2&lt;&gt;"",CONCATENATE(A2,".",B2),"")</f>
        <v>PA1.1</v>
      </c>
      <c r="D2" t="s">
        <v>74</v>
      </c>
      <c r="E2" t="s">
        <v>3</v>
      </c>
      <c r="F2" t="str">
        <f>RIGHT(E2,1)</f>
        <v>1</v>
      </c>
      <c r="G2" t="str">
        <f>IF(E2&lt;&gt;"",CONCATENATE(A2,".",B2,".",F2),"")</f>
        <v>PA1.1.1</v>
      </c>
      <c r="H2" t="s">
        <v>75</v>
      </c>
      <c r="I2" t="s">
        <v>5</v>
      </c>
      <c r="J2" t="str">
        <f>RIGHT(I2,1)</f>
        <v>1</v>
      </c>
      <c r="K2" t="str">
        <f>IF(I2&lt;&gt;"",CONCATENATE(G2,".",J2),"")</f>
        <v>PA1.1.1.1</v>
      </c>
      <c r="L2" t="s">
        <v>76</v>
      </c>
    </row>
    <row r="3" spans="1:12" x14ac:dyDescent="0.25">
      <c r="A3" t="s">
        <v>110</v>
      </c>
      <c r="C3" t="str">
        <f t="shared" ref="C3:C66" si="0">IF(B3&lt;&gt;"",CONCATENATE(A3,".",B3),"")</f>
        <v/>
      </c>
      <c r="F3" t="str">
        <f t="shared" ref="F3:F66" si="1">RIGHT(E3,1)</f>
        <v/>
      </c>
      <c r="G3" t="str">
        <f t="shared" ref="G3:G66" si="2">IF(E3&lt;&gt;"",CONCATENATE(A3,".",E3),"")</f>
        <v/>
      </c>
      <c r="I3" t="s">
        <v>77</v>
      </c>
      <c r="K3" t="str">
        <f t="shared" ref="K3:K66" si="3">IF(I3&lt;&gt;"",CONCATENATE(A3,".",I3),"")</f>
        <v>PA1.1.1.2</v>
      </c>
      <c r="L3" t="s">
        <v>78</v>
      </c>
    </row>
    <row r="4" spans="1:12" x14ac:dyDescent="0.25">
      <c r="A4" t="s">
        <v>110</v>
      </c>
      <c r="C4" t="str">
        <f t="shared" si="0"/>
        <v/>
      </c>
      <c r="E4" t="s">
        <v>7</v>
      </c>
      <c r="F4" t="str">
        <f t="shared" si="1"/>
        <v>2</v>
      </c>
      <c r="G4" t="str">
        <f t="shared" si="2"/>
        <v>PA1.1.2</v>
      </c>
      <c r="H4" t="s">
        <v>79</v>
      </c>
      <c r="I4" t="s">
        <v>80</v>
      </c>
      <c r="K4" t="str">
        <f t="shared" si="3"/>
        <v>PA1.1.2.1</v>
      </c>
      <c r="L4" t="s">
        <v>81</v>
      </c>
    </row>
    <row r="5" spans="1:12" x14ac:dyDescent="0.25">
      <c r="A5" t="s">
        <v>110</v>
      </c>
      <c r="C5" t="str">
        <f t="shared" si="0"/>
        <v/>
      </c>
      <c r="F5" t="str">
        <f t="shared" si="1"/>
        <v/>
      </c>
      <c r="G5" t="str">
        <f t="shared" si="2"/>
        <v/>
      </c>
      <c r="I5" t="s">
        <v>82</v>
      </c>
      <c r="K5" t="str">
        <f t="shared" si="3"/>
        <v>PA1.1.2.2</v>
      </c>
      <c r="L5" t="s">
        <v>83</v>
      </c>
    </row>
    <row r="6" spans="1:12" x14ac:dyDescent="0.25">
      <c r="A6" t="s">
        <v>110</v>
      </c>
      <c r="C6" t="str">
        <f t="shared" si="0"/>
        <v/>
      </c>
      <c r="E6" t="s">
        <v>84</v>
      </c>
      <c r="F6" t="str">
        <f t="shared" si="1"/>
        <v>3</v>
      </c>
      <c r="G6" t="str">
        <f t="shared" si="2"/>
        <v>PA1.1.3</v>
      </c>
      <c r="H6" t="s">
        <v>85</v>
      </c>
      <c r="I6" t="s">
        <v>86</v>
      </c>
      <c r="K6" t="str">
        <f t="shared" si="3"/>
        <v>PA1.1.3.1</v>
      </c>
      <c r="L6" t="s">
        <v>87</v>
      </c>
    </row>
    <row r="7" spans="1:12" x14ac:dyDescent="0.25">
      <c r="A7" t="s">
        <v>110</v>
      </c>
      <c r="C7" t="str">
        <f t="shared" si="0"/>
        <v/>
      </c>
      <c r="F7" t="str">
        <f t="shared" si="1"/>
        <v/>
      </c>
      <c r="G7" t="str">
        <f t="shared" si="2"/>
        <v/>
      </c>
      <c r="I7" t="s">
        <v>88</v>
      </c>
      <c r="K7" t="str">
        <f t="shared" si="3"/>
        <v>PA1.1.3.2</v>
      </c>
      <c r="L7" t="s">
        <v>89</v>
      </c>
    </row>
    <row r="8" spans="1:12" x14ac:dyDescent="0.25">
      <c r="A8" t="s">
        <v>110</v>
      </c>
      <c r="C8" t="str">
        <f t="shared" si="0"/>
        <v/>
      </c>
      <c r="E8" t="s">
        <v>90</v>
      </c>
      <c r="F8" t="str">
        <f t="shared" si="1"/>
        <v>4</v>
      </c>
      <c r="G8" t="str">
        <f t="shared" si="2"/>
        <v>PA1.1.4</v>
      </c>
      <c r="H8" t="s">
        <v>91</v>
      </c>
      <c r="I8" t="s">
        <v>92</v>
      </c>
      <c r="K8" t="str">
        <f t="shared" si="3"/>
        <v>PA1.1.4.1</v>
      </c>
      <c r="L8" t="s">
        <v>93</v>
      </c>
    </row>
    <row r="9" spans="1:12" x14ac:dyDescent="0.25">
      <c r="A9" t="s">
        <v>110</v>
      </c>
      <c r="B9">
        <v>2</v>
      </c>
      <c r="C9" t="str">
        <f t="shared" si="0"/>
        <v>PA1.2</v>
      </c>
      <c r="D9" t="s">
        <v>94</v>
      </c>
      <c r="E9" t="s">
        <v>37</v>
      </c>
      <c r="F9" t="str">
        <f t="shared" si="1"/>
        <v>1</v>
      </c>
      <c r="G9" t="str">
        <f t="shared" si="2"/>
        <v>PA1.2.1</v>
      </c>
      <c r="H9" t="s">
        <v>95</v>
      </c>
      <c r="I9" t="s">
        <v>12</v>
      </c>
      <c r="K9" t="str">
        <f t="shared" si="3"/>
        <v>PA1.2.1.1</v>
      </c>
      <c r="L9" t="s">
        <v>96</v>
      </c>
    </row>
    <row r="10" spans="1:12" x14ac:dyDescent="0.25">
      <c r="A10" t="s">
        <v>110</v>
      </c>
      <c r="B10">
        <v>3</v>
      </c>
      <c r="C10" t="str">
        <f t="shared" si="0"/>
        <v>PA1.3</v>
      </c>
      <c r="D10" t="s">
        <v>97</v>
      </c>
      <c r="E10" t="s">
        <v>48</v>
      </c>
      <c r="F10" t="str">
        <f t="shared" si="1"/>
        <v>1</v>
      </c>
      <c r="G10" t="str">
        <f t="shared" si="2"/>
        <v>PA1.3.1</v>
      </c>
      <c r="H10" t="s">
        <v>98</v>
      </c>
      <c r="I10" t="s">
        <v>67</v>
      </c>
      <c r="K10" t="str">
        <f t="shared" si="3"/>
        <v>PA1.3.1.1</v>
      </c>
      <c r="L10" t="s">
        <v>99</v>
      </c>
    </row>
    <row r="11" spans="1:12" x14ac:dyDescent="0.25">
      <c r="A11" t="s">
        <v>110</v>
      </c>
      <c r="C11" t="str">
        <f t="shared" si="0"/>
        <v/>
      </c>
      <c r="F11" t="str">
        <f t="shared" si="1"/>
        <v/>
      </c>
      <c r="G11" t="str">
        <f t="shared" si="2"/>
        <v/>
      </c>
      <c r="I11" t="s">
        <v>100</v>
      </c>
      <c r="K11" t="str">
        <f t="shared" si="3"/>
        <v>PA1.3.1.2</v>
      </c>
      <c r="L11" t="s">
        <v>101</v>
      </c>
    </row>
    <row r="12" spans="1:12" x14ac:dyDescent="0.25">
      <c r="A12" t="s">
        <v>110</v>
      </c>
      <c r="C12" t="str">
        <f t="shared" si="0"/>
        <v/>
      </c>
      <c r="E12" t="s">
        <v>50</v>
      </c>
      <c r="F12" t="str">
        <f t="shared" si="1"/>
        <v>2</v>
      </c>
      <c r="G12" t="str">
        <f t="shared" si="2"/>
        <v>PA1.3.2</v>
      </c>
      <c r="H12" t="s">
        <v>102</v>
      </c>
      <c r="I12" t="s">
        <v>27</v>
      </c>
      <c r="K12" t="str">
        <f t="shared" si="3"/>
        <v>PA1.3.2.1</v>
      </c>
      <c r="L12" t="s">
        <v>103</v>
      </c>
    </row>
    <row r="13" spans="1:12" x14ac:dyDescent="0.25">
      <c r="A13" t="s">
        <v>110</v>
      </c>
      <c r="B13">
        <v>4</v>
      </c>
      <c r="C13" t="str">
        <f t="shared" si="0"/>
        <v>PA1.4</v>
      </c>
      <c r="D13" t="s">
        <v>104</v>
      </c>
      <c r="E13" t="s">
        <v>52</v>
      </c>
      <c r="F13" t="str">
        <f t="shared" si="1"/>
        <v>1</v>
      </c>
      <c r="G13" t="str">
        <f t="shared" si="2"/>
        <v>PA1.4.1</v>
      </c>
      <c r="H13" t="s">
        <v>105</v>
      </c>
      <c r="I13" t="s">
        <v>29</v>
      </c>
      <c r="K13" t="str">
        <f t="shared" si="3"/>
        <v>PA1.4.1.1</v>
      </c>
      <c r="L13" t="s">
        <v>106</v>
      </c>
    </row>
    <row r="14" spans="1:12" x14ac:dyDescent="0.25">
      <c r="A14" t="s">
        <v>110</v>
      </c>
      <c r="B14">
        <v>5</v>
      </c>
      <c r="C14" t="str">
        <f t="shared" si="0"/>
        <v>PA1.5</v>
      </c>
      <c r="D14" t="s">
        <v>107</v>
      </c>
      <c r="E14" t="s">
        <v>56</v>
      </c>
      <c r="F14" t="str">
        <f t="shared" si="1"/>
        <v>1</v>
      </c>
      <c r="G14" t="str">
        <f t="shared" si="2"/>
        <v>PA1.5.1</v>
      </c>
      <c r="H14" t="s">
        <v>108</v>
      </c>
      <c r="I14" t="s">
        <v>33</v>
      </c>
      <c r="K14" t="str">
        <f t="shared" si="3"/>
        <v>PA1.5.1.1</v>
      </c>
      <c r="L14" t="s">
        <v>109</v>
      </c>
    </row>
    <row r="15" spans="1:12" ht="30" x14ac:dyDescent="0.25">
      <c r="A15" t="s">
        <v>122</v>
      </c>
      <c r="B15">
        <v>2</v>
      </c>
      <c r="C15" t="str">
        <f t="shared" si="0"/>
        <v>PA2.2</v>
      </c>
      <c r="D15" s="13" t="s">
        <v>123</v>
      </c>
      <c r="E15" t="s">
        <v>3</v>
      </c>
      <c r="F15" t="str">
        <f t="shared" si="1"/>
        <v>1</v>
      </c>
      <c r="G15" t="str">
        <f t="shared" si="2"/>
        <v>PA2.1.1</v>
      </c>
      <c r="H15" t="s">
        <v>4</v>
      </c>
      <c r="I15" t="s">
        <v>5</v>
      </c>
      <c r="K15" t="str">
        <f t="shared" si="3"/>
        <v>PA2.1.1.1</v>
      </c>
      <c r="L15" t="s">
        <v>6</v>
      </c>
    </row>
    <row r="16" spans="1:12" x14ac:dyDescent="0.25">
      <c r="A16" t="s">
        <v>122</v>
      </c>
      <c r="C16" t="str">
        <f t="shared" si="0"/>
        <v/>
      </c>
      <c r="E16" t="s">
        <v>7</v>
      </c>
      <c r="F16" t="str">
        <f t="shared" si="1"/>
        <v>2</v>
      </c>
      <c r="G16" t="str">
        <f t="shared" si="2"/>
        <v>PA2.1.2</v>
      </c>
      <c r="H16" t="s">
        <v>8</v>
      </c>
      <c r="I16" t="s">
        <v>9</v>
      </c>
      <c r="K16" t="str">
        <f t="shared" si="3"/>
        <v xml:space="preserve">PA2.1.2.1                     </v>
      </c>
      <c r="L16" t="s">
        <v>10</v>
      </c>
    </row>
    <row r="17" spans="1:12" x14ac:dyDescent="0.25">
      <c r="A17" t="s">
        <v>122</v>
      </c>
      <c r="B17">
        <v>1</v>
      </c>
      <c r="C17" t="str">
        <f t="shared" si="0"/>
        <v>PA2.1</v>
      </c>
      <c r="D17" t="s">
        <v>60</v>
      </c>
      <c r="E17" t="s">
        <v>37</v>
      </c>
      <c r="F17" t="str">
        <f t="shared" si="1"/>
        <v>1</v>
      </c>
      <c r="G17" t="str">
        <f t="shared" si="2"/>
        <v>PA2.2.1</v>
      </c>
      <c r="H17" t="s">
        <v>38</v>
      </c>
      <c r="I17" t="s">
        <v>12</v>
      </c>
      <c r="K17" t="str">
        <f t="shared" si="3"/>
        <v>PA2.2.1.1</v>
      </c>
      <c r="L17" t="s">
        <v>13</v>
      </c>
    </row>
    <row r="18" spans="1:12" x14ac:dyDescent="0.25">
      <c r="A18" t="s">
        <v>122</v>
      </c>
      <c r="C18" t="str">
        <f t="shared" si="0"/>
        <v/>
      </c>
      <c r="E18" t="s">
        <v>39</v>
      </c>
      <c r="F18" t="str">
        <f t="shared" si="1"/>
        <v>2</v>
      </c>
      <c r="G18" t="str">
        <f t="shared" si="2"/>
        <v>PA2.2.2</v>
      </c>
      <c r="H18" t="s">
        <v>40</v>
      </c>
      <c r="I18" t="s">
        <v>14</v>
      </c>
      <c r="K18" t="str">
        <f t="shared" si="3"/>
        <v xml:space="preserve">PA2.2.2.2                     </v>
      </c>
      <c r="L18" t="s">
        <v>15</v>
      </c>
    </row>
    <row r="19" spans="1:12" x14ac:dyDescent="0.25">
      <c r="A19" t="s">
        <v>122</v>
      </c>
      <c r="C19" t="str">
        <f t="shared" si="0"/>
        <v/>
      </c>
      <c r="E19" t="s">
        <v>41</v>
      </c>
      <c r="F19" t="str">
        <f t="shared" si="1"/>
        <v>3</v>
      </c>
      <c r="G19" t="str">
        <f t="shared" si="2"/>
        <v>PA2.2.3</v>
      </c>
      <c r="H19" t="s">
        <v>42</v>
      </c>
      <c r="I19" t="s">
        <v>16</v>
      </c>
      <c r="K19" t="str">
        <f t="shared" si="3"/>
        <v xml:space="preserve">PA2.2.3.1                      </v>
      </c>
      <c r="L19" t="s">
        <v>17</v>
      </c>
    </row>
    <row r="20" spans="1:12" x14ac:dyDescent="0.25">
      <c r="A20" t="s">
        <v>122</v>
      </c>
      <c r="C20" t="str">
        <f t="shared" si="0"/>
        <v/>
      </c>
      <c r="F20" t="str">
        <f t="shared" si="1"/>
        <v/>
      </c>
      <c r="G20" t="str">
        <f t="shared" si="2"/>
        <v/>
      </c>
      <c r="I20" t="s">
        <v>18</v>
      </c>
      <c r="K20" t="str">
        <f t="shared" si="3"/>
        <v xml:space="preserve">PA2.2.3.2                      </v>
      </c>
      <c r="L20" t="s">
        <v>19</v>
      </c>
    </row>
    <row r="21" spans="1:12" x14ac:dyDescent="0.25">
      <c r="A21" t="s">
        <v>122</v>
      </c>
      <c r="C21" t="str">
        <f t="shared" si="0"/>
        <v/>
      </c>
      <c r="E21" t="s">
        <v>43</v>
      </c>
      <c r="F21" t="str">
        <f t="shared" si="1"/>
        <v>4</v>
      </c>
      <c r="G21" t="str">
        <f t="shared" si="2"/>
        <v>PA2.2.4</v>
      </c>
      <c r="H21" t="s">
        <v>44</v>
      </c>
      <c r="I21" t="s">
        <v>20</v>
      </c>
      <c r="K21" t="str">
        <f t="shared" si="3"/>
        <v xml:space="preserve">PA2.2.4.1                      </v>
      </c>
      <c r="L21" t="s">
        <v>21</v>
      </c>
    </row>
    <row r="22" spans="1:12" x14ac:dyDescent="0.25">
      <c r="A22" t="s">
        <v>122</v>
      </c>
      <c r="C22" t="str">
        <f t="shared" si="0"/>
        <v/>
      </c>
      <c r="F22" t="str">
        <f t="shared" si="1"/>
        <v/>
      </c>
      <c r="G22" t="str">
        <f t="shared" si="2"/>
        <v/>
      </c>
      <c r="H22" t="s">
        <v>45</v>
      </c>
      <c r="I22" t="s">
        <v>117</v>
      </c>
      <c r="K22" t="str">
        <f t="shared" si="3"/>
        <v xml:space="preserve">PA2.2.4.2                      </v>
      </c>
      <c r="L22" t="s">
        <v>22</v>
      </c>
    </row>
    <row r="23" spans="1:12" x14ac:dyDescent="0.25">
      <c r="A23" t="s">
        <v>122</v>
      </c>
      <c r="C23" t="str">
        <f t="shared" si="0"/>
        <v/>
      </c>
      <c r="E23" t="s">
        <v>46</v>
      </c>
      <c r="F23" t="str">
        <f t="shared" si="1"/>
        <v>5</v>
      </c>
      <c r="G23" t="str">
        <f t="shared" si="2"/>
        <v>PA2.2.5</v>
      </c>
      <c r="H23" t="s">
        <v>47</v>
      </c>
      <c r="I23" t="s">
        <v>118</v>
      </c>
      <c r="K23" t="str">
        <f t="shared" si="3"/>
        <v xml:space="preserve">PA2.2.5.1            </v>
      </c>
      <c r="L23" t="s">
        <v>23</v>
      </c>
    </row>
    <row r="24" spans="1:12" x14ac:dyDescent="0.25">
      <c r="A24" t="s">
        <v>122</v>
      </c>
      <c r="C24" t="str">
        <f t="shared" si="0"/>
        <v/>
      </c>
      <c r="F24" t="str">
        <f t="shared" si="1"/>
        <v/>
      </c>
      <c r="G24" t="str">
        <f t="shared" si="2"/>
        <v/>
      </c>
      <c r="I24" t="s">
        <v>119</v>
      </c>
      <c r="K24" t="str">
        <f t="shared" si="3"/>
        <v>PA2.2.5.2</v>
      </c>
      <c r="L24" t="s">
        <v>24</v>
      </c>
    </row>
    <row r="25" spans="1:12" x14ac:dyDescent="0.25">
      <c r="A25" t="s">
        <v>122</v>
      </c>
      <c r="C25" t="str">
        <f t="shared" si="0"/>
        <v/>
      </c>
      <c r="F25" t="str">
        <f t="shared" si="1"/>
        <v/>
      </c>
      <c r="G25" t="str">
        <f t="shared" si="2"/>
        <v/>
      </c>
      <c r="I25" t="s">
        <v>120</v>
      </c>
      <c r="K25" t="str">
        <f t="shared" si="3"/>
        <v xml:space="preserve">PA2.2.5.3                        </v>
      </c>
      <c r="L25" t="s">
        <v>25</v>
      </c>
    </row>
    <row r="26" spans="1:12" x14ac:dyDescent="0.25">
      <c r="A26" t="s">
        <v>122</v>
      </c>
      <c r="B26">
        <v>4</v>
      </c>
      <c r="C26" t="str">
        <f t="shared" si="0"/>
        <v>PA2.4</v>
      </c>
      <c r="D26" t="s">
        <v>61</v>
      </c>
      <c r="E26" t="s">
        <v>48</v>
      </c>
      <c r="F26" t="str">
        <f t="shared" si="1"/>
        <v>1</v>
      </c>
      <c r="G26" t="str">
        <f t="shared" si="2"/>
        <v>PA2.3.1</v>
      </c>
      <c r="H26" t="s">
        <v>49</v>
      </c>
      <c r="I26" t="s">
        <v>121</v>
      </c>
      <c r="K26" t="str">
        <f t="shared" si="3"/>
        <v>PA2.3.1.1.</v>
      </c>
      <c r="L26" t="s">
        <v>26</v>
      </c>
    </row>
    <row r="27" spans="1:12" x14ac:dyDescent="0.25">
      <c r="A27" t="s">
        <v>122</v>
      </c>
      <c r="C27" t="str">
        <f t="shared" si="0"/>
        <v/>
      </c>
      <c r="E27" t="s">
        <v>50</v>
      </c>
      <c r="F27" t="str">
        <f t="shared" si="1"/>
        <v>2</v>
      </c>
      <c r="G27" t="str">
        <f t="shared" si="2"/>
        <v>PA2.3.2</v>
      </c>
      <c r="H27" t="s">
        <v>51</v>
      </c>
      <c r="I27" t="s">
        <v>27</v>
      </c>
      <c r="K27" t="str">
        <f t="shared" si="3"/>
        <v>PA2.3.2.1</v>
      </c>
      <c r="L27" t="s">
        <v>28</v>
      </c>
    </row>
    <row r="28" spans="1:12" x14ac:dyDescent="0.25">
      <c r="A28" t="s">
        <v>122</v>
      </c>
      <c r="B28">
        <v>3</v>
      </c>
      <c r="C28" t="str">
        <f t="shared" si="0"/>
        <v>PA2.3</v>
      </c>
      <c r="D28" s="1" t="s">
        <v>124</v>
      </c>
      <c r="E28" t="s">
        <v>52</v>
      </c>
      <c r="F28" t="str">
        <f t="shared" si="1"/>
        <v>1</v>
      </c>
      <c r="G28" t="str">
        <f t="shared" si="2"/>
        <v>PA2.4.1</v>
      </c>
      <c r="H28" t="s">
        <v>53</v>
      </c>
      <c r="I28" t="s">
        <v>29</v>
      </c>
      <c r="K28" t="str">
        <f t="shared" si="3"/>
        <v>PA2.4.1.1</v>
      </c>
      <c r="L28" t="s">
        <v>30</v>
      </c>
    </row>
    <row r="29" spans="1:12" x14ac:dyDescent="0.25">
      <c r="A29" t="s">
        <v>122</v>
      </c>
      <c r="C29" t="str">
        <f t="shared" si="0"/>
        <v/>
      </c>
      <c r="E29" t="s">
        <v>54</v>
      </c>
      <c r="F29" t="str">
        <f t="shared" si="1"/>
        <v>2</v>
      </c>
      <c r="G29" t="str">
        <f t="shared" si="2"/>
        <v>PA2.4.2</v>
      </c>
      <c r="H29" t="s">
        <v>55</v>
      </c>
      <c r="I29" t="s">
        <v>31</v>
      </c>
      <c r="K29" t="str">
        <f t="shared" si="3"/>
        <v>PA2.4.2.1</v>
      </c>
      <c r="L29" t="s">
        <v>32</v>
      </c>
    </row>
    <row r="30" spans="1:12" x14ac:dyDescent="0.25">
      <c r="A30" t="s">
        <v>122</v>
      </c>
      <c r="B30">
        <v>5</v>
      </c>
      <c r="C30" t="str">
        <f t="shared" si="0"/>
        <v>PA2.5</v>
      </c>
      <c r="D30" t="s">
        <v>125</v>
      </c>
      <c r="E30" t="s">
        <v>56</v>
      </c>
      <c r="F30" t="str">
        <f t="shared" si="1"/>
        <v>1</v>
      </c>
      <c r="G30" t="str">
        <f t="shared" si="2"/>
        <v>PA2.5.1</v>
      </c>
      <c r="H30" t="s">
        <v>57</v>
      </c>
      <c r="I30" t="s">
        <v>33</v>
      </c>
      <c r="K30" t="str">
        <f t="shared" si="3"/>
        <v>PA2.5.1.1</v>
      </c>
      <c r="L30" t="s">
        <v>34</v>
      </c>
    </row>
    <row r="31" spans="1:12" x14ac:dyDescent="0.25">
      <c r="A31" t="s">
        <v>122</v>
      </c>
      <c r="C31" t="str">
        <f t="shared" si="0"/>
        <v/>
      </c>
      <c r="E31" t="s">
        <v>58</v>
      </c>
      <c r="F31" t="str">
        <f t="shared" si="1"/>
        <v>2</v>
      </c>
      <c r="G31" t="str">
        <f t="shared" si="2"/>
        <v>PA2.5.2</v>
      </c>
      <c r="H31" t="s">
        <v>59</v>
      </c>
      <c r="I31" t="s">
        <v>35</v>
      </c>
      <c r="K31" t="str">
        <f t="shared" si="3"/>
        <v>PA2.5.2.1</v>
      </c>
      <c r="L31" t="s">
        <v>36</v>
      </c>
    </row>
    <row r="32" spans="1:12" x14ac:dyDescent="0.25">
      <c r="A32" t="s">
        <v>148</v>
      </c>
      <c r="B32">
        <v>1</v>
      </c>
      <c r="C32" t="str">
        <f t="shared" si="0"/>
        <v>PA3.1</v>
      </c>
      <c r="D32" t="s">
        <v>126</v>
      </c>
      <c r="E32" t="s">
        <v>127</v>
      </c>
      <c r="F32" t="str">
        <f t="shared" si="1"/>
        <v>.</v>
      </c>
      <c r="G32" t="str">
        <f t="shared" si="2"/>
        <v>PA3.1.1.</v>
      </c>
      <c r="H32" t="s">
        <v>128</v>
      </c>
      <c r="I32" t="s">
        <v>129</v>
      </c>
      <c r="K32" t="str">
        <f t="shared" si="3"/>
        <v>PA3.1.1.1.</v>
      </c>
      <c r="L32" t="s">
        <v>130</v>
      </c>
    </row>
    <row r="33" spans="1:12" x14ac:dyDescent="0.25">
      <c r="A33" t="s">
        <v>148</v>
      </c>
      <c r="C33" t="str">
        <f t="shared" si="0"/>
        <v/>
      </c>
      <c r="F33" t="str">
        <f t="shared" si="1"/>
        <v/>
      </c>
      <c r="G33" t="str">
        <f t="shared" si="2"/>
        <v/>
      </c>
      <c r="I33" t="s">
        <v>131</v>
      </c>
      <c r="K33" t="str">
        <f t="shared" si="3"/>
        <v>PA3.1.1.2.</v>
      </c>
      <c r="L33" t="s">
        <v>132</v>
      </c>
    </row>
    <row r="34" spans="1:12" x14ac:dyDescent="0.25">
      <c r="A34" t="s">
        <v>148</v>
      </c>
      <c r="C34" t="str">
        <f t="shared" si="0"/>
        <v/>
      </c>
      <c r="F34" t="str">
        <f t="shared" si="1"/>
        <v/>
      </c>
      <c r="G34" t="str">
        <f t="shared" si="2"/>
        <v/>
      </c>
      <c r="I34" t="s">
        <v>133</v>
      </c>
      <c r="K34" t="str">
        <f t="shared" si="3"/>
        <v>PA3.1.1.3</v>
      </c>
      <c r="L34" t="s">
        <v>134</v>
      </c>
    </row>
    <row r="35" spans="1:12" x14ac:dyDescent="0.25">
      <c r="A35" t="s">
        <v>148</v>
      </c>
      <c r="C35" t="str">
        <f t="shared" si="0"/>
        <v/>
      </c>
      <c r="E35" t="s">
        <v>7</v>
      </c>
      <c r="F35" t="str">
        <f t="shared" si="1"/>
        <v>2</v>
      </c>
      <c r="G35" t="str">
        <f t="shared" si="2"/>
        <v>PA3.1.2</v>
      </c>
      <c r="H35" t="s">
        <v>135</v>
      </c>
      <c r="I35" t="s">
        <v>80</v>
      </c>
      <c r="K35" t="str">
        <f t="shared" si="3"/>
        <v>PA3.1.2.1</v>
      </c>
      <c r="L35" t="s">
        <v>136</v>
      </c>
    </row>
    <row r="36" spans="1:12" x14ac:dyDescent="0.25">
      <c r="A36" t="s">
        <v>148</v>
      </c>
      <c r="C36" t="str">
        <f t="shared" si="0"/>
        <v/>
      </c>
      <c r="E36" t="s">
        <v>84</v>
      </c>
      <c r="F36" t="str">
        <f t="shared" si="1"/>
        <v>3</v>
      </c>
      <c r="G36" t="str">
        <f t="shared" si="2"/>
        <v>PA3.1.3</v>
      </c>
      <c r="H36" t="s">
        <v>137</v>
      </c>
      <c r="I36" t="s">
        <v>86</v>
      </c>
      <c r="K36" t="str">
        <f t="shared" si="3"/>
        <v>PA3.1.3.1</v>
      </c>
      <c r="L36" t="s">
        <v>138</v>
      </c>
    </row>
    <row r="37" spans="1:12" x14ac:dyDescent="0.25">
      <c r="A37" t="s">
        <v>148</v>
      </c>
      <c r="B37">
        <v>2</v>
      </c>
      <c r="C37" t="str">
        <f>IF(B37&lt;&gt;"",CONCATENATE(A37,".",B37),"")</f>
        <v>PA3.2</v>
      </c>
      <c r="D37" t="s">
        <v>145</v>
      </c>
      <c r="E37" t="s">
        <v>54</v>
      </c>
      <c r="F37" t="str">
        <f>RIGHT(E37,1)</f>
        <v>2</v>
      </c>
      <c r="G37" t="str">
        <f>IF(E37&lt;&gt;"",CONCATENATE(A37,".",E37),"")</f>
        <v>PA3.4.2</v>
      </c>
      <c r="H37" t="s">
        <v>146</v>
      </c>
      <c r="I37" t="s">
        <v>31</v>
      </c>
      <c r="K37" t="str">
        <f>IF(I37&lt;&gt;"",CONCATENATE(A37,".",I37),"")</f>
        <v>PA3.4.2.1</v>
      </c>
      <c r="L37" t="s">
        <v>147</v>
      </c>
    </row>
    <row r="38" spans="1:12" x14ac:dyDescent="0.25">
      <c r="A38" t="s">
        <v>148</v>
      </c>
      <c r="B38">
        <v>3</v>
      </c>
      <c r="C38" t="str">
        <f t="shared" si="0"/>
        <v>PA3.3</v>
      </c>
      <c r="D38" t="s">
        <v>139</v>
      </c>
      <c r="E38" t="s">
        <v>37</v>
      </c>
      <c r="F38" t="str">
        <f t="shared" si="1"/>
        <v>1</v>
      </c>
      <c r="G38" t="str">
        <f t="shared" si="2"/>
        <v>PA3.2.1</v>
      </c>
      <c r="H38" t="s">
        <v>140</v>
      </c>
      <c r="I38" t="s">
        <v>12</v>
      </c>
      <c r="K38" t="str">
        <f t="shared" si="3"/>
        <v>PA3.2.1.1</v>
      </c>
      <c r="L38" t="s">
        <v>141</v>
      </c>
    </row>
    <row r="39" spans="1:12" x14ac:dyDescent="0.25">
      <c r="A39" t="s">
        <v>148</v>
      </c>
      <c r="B39">
        <v>4</v>
      </c>
      <c r="C39" t="str">
        <f t="shared" si="0"/>
        <v>PA3.4</v>
      </c>
      <c r="D39" t="s">
        <v>142</v>
      </c>
      <c r="E39" t="s">
        <v>48</v>
      </c>
      <c r="F39" t="str">
        <f t="shared" si="1"/>
        <v>1</v>
      </c>
      <c r="G39" t="str">
        <f t="shared" si="2"/>
        <v>PA3.3.1</v>
      </c>
      <c r="H39" t="s">
        <v>143</v>
      </c>
      <c r="I39" t="s">
        <v>67</v>
      </c>
      <c r="K39" t="str">
        <f t="shared" si="3"/>
        <v>PA3.3.1.1</v>
      </c>
      <c r="L39" t="s">
        <v>144</v>
      </c>
    </row>
    <row r="40" spans="1:12" x14ac:dyDescent="0.25">
      <c r="A40" t="s">
        <v>178</v>
      </c>
      <c r="B40">
        <v>1</v>
      </c>
      <c r="C40" t="str">
        <f t="shared" si="0"/>
        <v>PA4.1</v>
      </c>
      <c r="D40" t="s">
        <v>149</v>
      </c>
      <c r="E40" t="s">
        <v>127</v>
      </c>
      <c r="F40" t="str">
        <f t="shared" si="1"/>
        <v>.</v>
      </c>
      <c r="G40" t="str">
        <f t="shared" si="2"/>
        <v>PA4.1.1.</v>
      </c>
      <c r="H40" t="s">
        <v>150</v>
      </c>
      <c r="I40" t="s">
        <v>129</v>
      </c>
      <c r="K40" t="str">
        <f t="shared" si="3"/>
        <v>PA4.1.1.1.</v>
      </c>
      <c r="L40" t="s">
        <v>151</v>
      </c>
    </row>
    <row r="41" spans="1:12" x14ac:dyDescent="0.25">
      <c r="A41" t="s">
        <v>178</v>
      </c>
      <c r="C41" t="str">
        <f t="shared" si="0"/>
        <v/>
      </c>
      <c r="E41" t="s">
        <v>152</v>
      </c>
      <c r="F41" t="str">
        <f t="shared" si="1"/>
        <v>.</v>
      </c>
      <c r="G41" t="str">
        <f t="shared" si="2"/>
        <v>PA4.1.2.</v>
      </c>
      <c r="H41" t="s">
        <v>153</v>
      </c>
      <c r="I41" t="s">
        <v>154</v>
      </c>
      <c r="K41" t="str">
        <f t="shared" si="3"/>
        <v>PA4.1.2.1.</v>
      </c>
      <c r="L41" t="s">
        <v>155</v>
      </c>
    </row>
    <row r="42" spans="1:12" x14ac:dyDescent="0.25">
      <c r="A42" t="s">
        <v>178</v>
      </c>
      <c r="B42">
        <v>2</v>
      </c>
      <c r="C42" t="str">
        <f t="shared" si="0"/>
        <v>PA4.2</v>
      </c>
      <c r="D42" t="s">
        <v>156</v>
      </c>
      <c r="E42" t="s">
        <v>157</v>
      </c>
      <c r="F42" t="str">
        <f t="shared" si="1"/>
        <v>.</v>
      </c>
      <c r="G42" t="str">
        <f t="shared" si="2"/>
        <v>PA4.2.1.</v>
      </c>
      <c r="H42" t="s">
        <v>158</v>
      </c>
      <c r="I42" t="s">
        <v>159</v>
      </c>
      <c r="K42" t="str">
        <f t="shared" si="3"/>
        <v>PA4.2.1.1.</v>
      </c>
      <c r="L42" t="s">
        <v>160</v>
      </c>
    </row>
    <row r="43" spans="1:12" x14ac:dyDescent="0.25">
      <c r="A43" t="s">
        <v>178</v>
      </c>
      <c r="B43">
        <v>3</v>
      </c>
      <c r="C43" t="str">
        <f t="shared" si="0"/>
        <v>PA4.3</v>
      </c>
      <c r="D43" t="s">
        <v>161</v>
      </c>
      <c r="E43" t="s">
        <v>162</v>
      </c>
      <c r="F43" t="str">
        <f t="shared" si="1"/>
        <v>.</v>
      </c>
      <c r="G43" t="str">
        <f t="shared" si="2"/>
        <v>PA4.3.1.</v>
      </c>
      <c r="H43" t="s">
        <v>163</v>
      </c>
      <c r="I43" t="s">
        <v>121</v>
      </c>
      <c r="K43" t="str">
        <f t="shared" si="3"/>
        <v>PA4.3.1.1.</v>
      </c>
      <c r="L43" t="s">
        <v>164</v>
      </c>
    </row>
    <row r="44" spans="1:12" x14ac:dyDescent="0.25">
      <c r="A44" t="s">
        <v>178</v>
      </c>
      <c r="C44" t="str">
        <f t="shared" si="0"/>
        <v/>
      </c>
      <c r="E44" t="s">
        <v>165</v>
      </c>
      <c r="F44" t="str">
        <f t="shared" si="1"/>
        <v>.</v>
      </c>
      <c r="G44" t="str">
        <f t="shared" si="2"/>
        <v>PA4.3.2.</v>
      </c>
      <c r="H44" t="s">
        <v>166</v>
      </c>
      <c r="I44" t="s">
        <v>167</v>
      </c>
      <c r="K44" t="str">
        <f t="shared" si="3"/>
        <v>PA4.3.2.1.</v>
      </c>
      <c r="L44" t="s">
        <v>168</v>
      </c>
    </row>
    <row r="45" spans="1:12" x14ac:dyDescent="0.25">
      <c r="A45" t="s">
        <v>178</v>
      </c>
      <c r="B45">
        <v>4</v>
      </c>
      <c r="C45" t="str">
        <f t="shared" si="0"/>
        <v>PA4.4</v>
      </c>
      <c r="D45" t="s">
        <v>142</v>
      </c>
      <c r="E45" t="s">
        <v>169</v>
      </c>
      <c r="F45" t="str">
        <f t="shared" si="1"/>
        <v>.</v>
      </c>
      <c r="G45" t="str">
        <f t="shared" si="2"/>
        <v>PA4.4.1.</v>
      </c>
      <c r="H45" t="s">
        <v>170</v>
      </c>
      <c r="I45" t="s">
        <v>171</v>
      </c>
      <c r="K45" t="str">
        <f t="shared" si="3"/>
        <v>PA4.4.1.1.</v>
      </c>
      <c r="L45" t="s">
        <v>172</v>
      </c>
    </row>
    <row r="46" spans="1:12" x14ac:dyDescent="0.25">
      <c r="A46" t="s">
        <v>178</v>
      </c>
      <c r="B46">
        <v>5</v>
      </c>
      <c r="C46" t="str">
        <f t="shared" si="0"/>
        <v>PA4.5</v>
      </c>
      <c r="D46" t="s">
        <v>173</v>
      </c>
      <c r="E46" t="s">
        <v>174</v>
      </c>
      <c r="F46" t="str">
        <f t="shared" si="1"/>
        <v>.</v>
      </c>
      <c r="G46" t="str">
        <f t="shared" si="2"/>
        <v>PA4.5.1.</v>
      </c>
      <c r="H46" t="s">
        <v>175</v>
      </c>
      <c r="I46" t="s">
        <v>176</v>
      </c>
      <c r="K46" t="str">
        <f t="shared" si="3"/>
        <v>PA4.5.1.1.</v>
      </c>
      <c r="L46" t="s">
        <v>177</v>
      </c>
    </row>
    <row r="47" spans="1:12" x14ac:dyDescent="0.25">
      <c r="A47" t="s">
        <v>199</v>
      </c>
      <c r="B47">
        <v>1</v>
      </c>
      <c r="C47" t="str">
        <f t="shared" si="0"/>
        <v>PA5.1</v>
      </c>
      <c r="D47" t="s">
        <v>179</v>
      </c>
      <c r="E47" t="s">
        <v>127</v>
      </c>
      <c r="F47" t="str">
        <f t="shared" si="1"/>
        <v>.</v>
      </c>
      <c r="G47" t="str">
        <f t="shared" si="2"/>
        <v>PA5.1.1.</v>
      </c>
      <c r="H47" t="s">
        <v>180</v>
      </c>
      <c r="I47" t="s">
        <v>129</v>
      </c>
      <c r="K47" t="str">
        <f t="shared" si="3"/>
        <v>PA5.1.1.1.</v>
      </c>
      <c r="L47" t="s">
        <v>181</v>
      </c>
    </row>
    <row r="48" spans="1:12" x14ac:dyDescent="0.25">
      <c r="A48" t="s">
        <v>199</v>
      </c>
      <c r="C48" t="str">
        <f t="shared" si="0"/>
        <v/>
      </c>
      <c r="F48" t="str">
        <f t="shared" si="1"/>
        <v/>
      </c>
      <c r="G48" t="str">
        <f t="shared" si="2"/>
        <v/>
      </c>
      <c r="I48" t="s">
        <v>77</v>
      </c>
      <c r="K48" t="str">
        <f t="shared" si="3"/>
        <v>PA5.1.1.2</v>
      </c>
      <c r="L48" t="s">
        <v>182</v>
      </c>
    </row>
    <row r="49" spans="1:12" x14ac:dyDescent="0.25">
      <c r="A49" t="s">
        <v>199</v>
      </c>
      <c r="C49" t="str">
        <f t="shared" si="0"/>
        <v/>
      </c>
      <c r="E49" t="s">
        <v>7</v>
      </c>
      <c r="F49" t="str">
        <f t="shared" si="1"/>
        <v>2</v>
      </c>
      <c r="G49" t="str">
        <f t="shared" si="2"/>
        <v>PA5.1.2</v>
      </c>
      <c r="I49" t="s">
        <v>133</v>
      </c>
      <c r="K49" t="str">
        <f t="shared" si="3"/>
        <v>PA5.1.1.3</v>
      </c>
      <c r="L49" t="s">
        <v>183</v>
      </c>
    </row>
    <row r="50" spans="1:12" x14ac:dyDescent="0.25">
      <c r="A50" t="s">
        <v>199</v>
      </c>
      <c r="C50" t="str">
        <f t="shared" si="0"/>
        <v/>
      </c>
      <c r="E50" t="s">
        <v>90</v>
      </c>
      <c r="F50" t="str">
        <f t="shared" si="1"/>
        <v>4</v>
      </c>
      <c r="G50" t="str">
        <f t="shared" si="2"/>
        <v>PA5.1.4</v>
      </c>
      <c r="H50" t="s">
        <v>184</v>
      </c>
      <c r="I50" t="s">
        <v>185</v>
      </c>
      <c r="K50" t="str">
        <f t="shared" si="3"/>
        <v>PA5.1.1.4</v>
      </c>
      <c r="L50" t="s">
        <v>186</v>
      </c>
    </row>
    <row r="51" spans="1:12" x14ac:dyDescent="0.25">
      <c r="A51" t="s">
        <v>199</v>
      </c>
      <c r="C51" t="str">
        <f t="shared" si="0"/>
        <v/>
      </c>
      <c r="E51" t="s">
        <v>381</v>
      </c>
      <c r="F51" t="str">
        <f t="shared" si="1"/>
        <v>8</v>
      </c>
      <c r="G51" t="str">
        <f t="shared" si="2"/>
        <v>PA5.1.8</v>
      </c>
      <c r="H51" t="s">
        <v>187</v>
      </c>
      <c r="I51" t="s">
        <v>188</v>
      </c>
      <c r="K51" t="str">
        <f t="shared" si="3"/>
        <v>PA5.1.1.5</v>
      </c>
      <c r="L51" t="s">
        <v>189</v>
      </c>
    </row>
    <row r="52" spans="1:12" x14ac:dyDescent="0.25">
      <c r="A52" t="s">
        <v>199</v>
      </c>
      <c r="B52">
        <v>3</v>
      </c>
      <c r="C52" t="str">
        <f t="shared" si="0"/>
        <v>PA5.3</v>
      </c>
      <c r="D52" t="s">
        <v>190</v>
      </c>
      <c r="E52" t="s">
        <v>37</v>
      </c>
      <c r="F52" t="str">
        <f t="shared" si="1"/>
        <v>1</v>
      </c>
      <c r="G52" t="str">
        <f t="shared" si="2"/>
        <v>PA5.2.1</v>
      </c>
      <c r="H52" t="s">
        <v>191</v>
      </c>
      <c r="I52" t="s">
        <v>12</v>
      </c>
      <c r="K52" t="str">
        <f t="shared" si="3"/>
        <v>PA5.2.1.1</v>
      </c>
      <c r="L52" t="s">
        <v>192</v>
      </c>
    </row>
    <row r="53" spans="1:12" x14ac:dyDescent="0.25">
      <c r="A53" t="s">
        <v>199</v>
      </c>
      <c r="B53">
        <v>2</v>
      </c>
      <c r="C53" t="str">
        <f t="shared" si="0"/>
        <v>PA5.2</v>
      </c>
      <c r="D53" t="s">
        <v>193</v>
      </c>
      <c r="E53" t="s">
        <v>48</v>
      </c>
      <c r="F53" t="str">
        <f t="shared" si="1"/>
        <v>1</v>
      </c>
      <c r="G53" t="str">
        <f t="shared" si="2"/>
        <v>PA5.3.1</v>
      </c>
      <c r="H53" t="s">
        <v>194</v>
      </c>
      <c r="I53" t="s">
        <v>67</v>
      </c>
      <c r="K53" t="str">
        <f t="shared" si="3"/>
        <v>PA5.3.1.1</v>
      </c>
      <c r="L53" t="s">
        <v>195</v>
      </c>
    </row>
    <row r="54" spans="1:12" x14ac:dyDescent="0.25">
      <c r="A54" t="s">
        <v>199</v>
      </c>
      <c r="B54">
        <v>5</v>
      </c>
      <c r="C54" t="str">
        <f t="shared" si="0"/>
        <v>PA5.5</v>
      </c>
      <c r="D54" t="s">
        <v>196</v>
      </c>
      <c r="E54" t="s">
        <v>52</v>
      </c>
      <c r="F54" t="str">
        <f t="shared" si="1"/>
        <v>1</v>
      </c>
      <c r="G54" t="str">
        <f t="shared" si="2"/>
        <v>PA5.4.1</v>
      </c>
      <c r="H54" t="s">
        <v>197</v>
      </c>
      <c r="I54" t="s">
        <v>29</v>
      </c>
      <c r="K54" t="str">
        <f t="shared" si="3"/>
        <v>PA5.4.1.1</v>
      </c>
      <c r="L54" t="s">
        <v>198</v>
      </c>
    </row>
    <row r="55" spans="1:12" x14ac:dyDescent="0.25">
      <c r="A55" t="s">
        <v>222</v>
      </c>
      <c r="B55">
        <v>1</v>
      </c>
      <c r="C55" t="str">
        <f t="shared" si="0"/>
        <v>PA6.1</v>
      </c>
      <c r="D55" t="s">
        <v>200</v>
      </c>
      <c r="E55" t="s">
        <v>3</v>
      </c>
      <c r="F55" t="str">
        <f t="shared" si="1"/>
        <v>1</v>
      </c>
      <c r="G55" t="str">
        <f t="shared" si="2"/>
        <v>PA6.1.1</v>
      </c>
      <c r="H55" t="s">
        <v>201</v>
      </c>
      <c r="I55" t="s">
        <v>129</v>
      </c>
      <c r="K55" t="str">
        <f t="shared" si="3"/>
        <v>PA6.1.1.1.</v>
      </c>
      <c r="L55" t="s">
        <v>202</v>
      </c>
    </row>
    <row r="56" spans="1:12" x14ac:dyDescent="0.25">
      <c r="A56" t="s">
        <v>222</v>
      </c>
      <c r="C56" t="str">
        <f t="shared" si="0"/>
        <v/>
      </c>
      <c r="E56" t="s">
        <v>152</v>
      </c>
      <c r="F56" t="str">
        <f t="shared" si="1"/>
        <v>.</v>
      </c>
      <c r="G56" t="str">
        <f t="shared" si="2"/>
        <v>PA6.1.2.</v>
      </c>
      <c r="H56" t="s">
        <v>203</v>
      </c>
      <c r="I56" t="s">
        <v>154</v>
      </c>
      <c r="K56" t="str">
        <f t="shared" si="3"/>
        <v>PA6.1.2.1.</v>
      </c>
      <c r="L56" t="s">
        <v>204</v>
      </c>
    </row>
    <row r="57" spans="1:12" x14ac:dyDescent="0.25">
      <c r="A57" t="s">
        <v>222</v>
      </c>
      <c r="C57" t="str">
        <f t="shared" si="0"/>
        <v/>
      </c>
      <c r="E57" t="s">
        <v>205</v>
      </c>
      <c r="F57" t="str">
        <f t="shared" si="1"/>
        <v>.</v>
      </c>
      <c r="G57" t="str">
        <f t="shared" si="2"/>
        <v>PA6.1.3.</v>
      </c>
      <c r="H57" t="s">
        <v>206</v>
      </c>
      <c r="I57" t="s">
        <v>207</v>
      </c>
      <c r="K57" t="str">
        <f t="shared" si="3"/>
        <v>PA6.1.3.1.</v>
      </c>
      <c r="L57" t="s">
        <v>208</v>
      </c>
    </row>
    <row r="58" spans="1:12" x14ac:dyDescent="0.25">
      <c r="A58" t="s">
        <v>222</v>
      </c>
      <c r="B58">
        <v>2</v>
      </c>
      <c r="C58" t="str">
        <f t="shared" si="0"/>
        <v>PA6.2</v>
      </c>
      <c r="D58" t="s">
        <v>193</v>
      </c>
      <c r="E58" t="s">
        <v>37</v>
      </c>
      <c r="F58" t="str">
        <f t="shared" si="1"/>
        <v>1</v>
      </c>
      <c r="G58" t="str">
        <f t="shared" si="2"/>
        <v>PA6.2.1</v>
      </c>
      <c r="H58" t="s">
        <v>209</v>
      </c>
      <c r="I58" t="s">
        <v>159</v>
      </c>
      <c r="K58" t="str">
        <f t="shared" si="3"/>
        <v>PA6.2.1.1.</v>
      </c>
      <c r="L58" t="s">
        <v>210</v>
      </c>
    </row>
    <row r="59" spans="1:12" x14ac:dyDescent="0.25">
      <c r="A59" t="s">
        <v>222</v>
      </c>
      <c r="B59">
        <v>3</v>
      </c>
      <c r="C59" t="str">
        <f t="shared" si="0"/>
        <v>PA6.3</v>
      </c>
      <c r="D59" t="s">
        <v>211</v>
      </c>
      <c r="E59" t="s">
        <v>162</v>
      </c>
      <c r="F59" t="str">
        <f t="shared" si="1"/>
        <v>.</v>
      </c>
      <c r="G59" t="str">
        <f t="shared" si="2"/>
        <v>PA6.3.1.</v>
      </c>
      <c r="H59" t="s">
        <v>212</v>
      </c>
      <c r="I59" t="s">
        <v>121</v>
      </c>
      <c r="K59" t="str">
        <f t="shared" si="3"/>
        <v>PA6.3.1.1.</v>
      </c>
      <c r="L59" t="s">
        <v>213</v>
      </c>
    </row>
    <row r="60" spans="1:12" x14ac:dyDescent="0.25">
      <c r="A60" t="s">
        <v>222</v>
      </c>
      <c r="C60" t="str">
        <f t="shared" si="0"/>
        <v/>
      </c>
      <c r="E60" t="s">
        <v>165</v>
      </c>
      <c r="F60" t="str">
        <f t="shared" si="1"/>
        <v>.</v>
      </c>
      <c r="G60" t="str">
        <f t="shared" si="2"/>
        <v>PA6.3.2.</v>
      </c>
      <c r="H60" t="s">
        <v>214</v>
      </c>
      <c r="I60" t="s">
        <v>167</v>
      </c>
      <c r="K60" t="str">
        <f t="shared" si="3"/>
        <v>PA6.3.2.1.</v>
      </c>
      <c r="L60" t="s">
        <v>215</v>
      </c>
    </row>
    <row r="61" spans="1:12" x14ac:dyDescent="0.25">
      <c r="A61" t="s">
        <v>222</v>
      </c>
      <c r="B61">
        <v>4</v>
      </c>
      <c r="C61" t="str">
        <f t="shared" si="0"/>
        <v>PA6.4</v>
      </c>
      <c r="D61" t="s">
        <v>216</v>
      </c>
      <c r="E61" t="s">
        <v>169</v>
      </c>
      <c r="F61" t="str">
        <f t="shared" si="1"/>
        <v>.</v>
      </c>
      <c r="G61" t="str">
        <f t="shared" si="2"/>
        <v>PA6.4.1.</v>
      </c>
      <c r="H61" t="s">
        <v>217</v>
      </c>
      <c r="I61" t="s">
        <v>171</v>
      </c>
      <c r="K61" t="str">
        <f t="shared" si="3"/>
        <v>PA6.4.1.1.</v>
      </c>
      <c r="L61" t="s">
        <v>218</v>
      </c>
    </row>
    <row r="62" spans="1:12" x14ac:dyDescent="0.25">
      <c r="A62" t="s">
        <v>222</v>
      </c>
      <c r="B62">
        <v>5</v>
      </c>
      <c r="C62" t="str">
        <f t="shared" si="0"/>
        <v>PA6.5</v>
      </c>
      <c r="D62" t="s">
        <v>219</v>
      </c>
      <c r="E62" t="s">
        <v>56</v>
      </c>
      <c r="F62" t="str">
        <f t="shared" si="1"/>
        <v>1</v>
      </c>
      <c r="G62" t="str">
        <f t="shared" si="2"/>
        <v>PA6.5.1</v>
      </c>
      <c r="H62" t="s">
        <v>220</v>
      </c>
      <c r="I62" t="s">
        <v>176</v>
      </c>
      <c r="K62" t="str">
        <f t="shared" si="3"/>
        <v>PA6.5.1.1.</v>
      </c>
      <c r="L62" t="s">
        <v>221</v>
      </c>
    </row>
    <row r="63" spans="1:12" x14ac:dyDescent="0.25">
      <c r="A63" t="s">
        <v>251</v>
      </c>
      <c r="B63">
        <v>1</v>
      </c>
      <c r="C63" t="str">
        <f t="shared" si="0"/>
        <v>PA7.1</v>
      </c>
      <c r="D63" t="s">
        <v>223</v>
      </c>
      <c r="E63" t="s">
        <v>127</v>
      </c>
      <c r="F63" t="str">
        <f t="shared" si="1"/>
        <v>.</v>
      </c>
      <c r="G63" t="str">
        <f t="shared" si="2"/>
        <v>PA7.1.1.</v>
      </c>
      <c r="H63" t="s">
        <v>224</v>
      </c>
      <c r="I63" t="s">
        <v>129</v>
      </c>
      <c r="K63" t="str">
        <f t="shared" si="3"/>
        <v>PA7.1.1.1.</v>
      </c>
      <c r="L63" t="s">
        <v>225</v>
      </c>
    </row>
    <row r="64" spans="1:12" x14ac:dyDescent="0.25">
      <c r="A64" t="s">
        <v>251</v>
      </c>
      <c r="C64" t="str">
        <f t="shared" si="0"/>
        <v/>
      </c>
      <c r="E64" t="s">
        <v>152</v>
      </c>
      <c r="F64" t="str">
        <f t="shared" si="1"/>
        <v>.</v>
      </c>
      <c r="G64" t="str">
        <f t="shared" si="2"/>
        <v>PA7.1.2.</v>
      </c>
      <c r="H64" t="s">
        <v>226</v>
      </c>
      <c r="I64" t="s">
        <v>154</v>
      </c>
      <c r="K64" t="str">
        <f t="shared" si="3"/>
        <v>PA7.1.2.1.</v>
      </c>
      <c r="L64" t="s">
        <v>227</v>
      </c>
    </row>
    <row r="65" spans="1:12" x14ac:dyDescent="0.25">
      <c r="A65" t="s">
        <v>251</v>
      </c>
      <c r="C65" t="str">
        <f t="shared" si="0"/>
        <v/>
      </c>
      <c r="E65" t="s">
        <v>205</v>
      </c>
      <c r="F65" t="str">
        <f t="shared" si="1"/>
        <v>.</v>
      </c>
      <c r="G65" t="str">
        <f t="shared" si="2"/>
        <v>PA7.1.3.</v>
      </c>
      <c r="H65" t="s">
        <v>203</v>
      </c>
      <c r="I65" t="s">
        <v>207</v>
      </c>
      <c r="K65" t="str">
        <f t="shared" si="3"/>
        <v>PA7.1.3.1.</v>
      </c>
      <c r="L65" t="s">
        <v>228</v>
      </c>
    </row>
    <row r="66" spans="1:12" x14ac:dyDescent="0.25">
      <c r="A66" t="s">
        <v>251</v>
      </c>
      <c r="C66" t="str">
        <f t="shared" si="0"/>
        <v/>
      </c>
      <c r="E66" t="s">
        <v>229</v>
      </c>
      <c r="F66" t="str">
        <f t="shared" si="1"/>
        <v>.</v>
      </c>
      <c r="G66" t="str">
        <f t="shared" si="2"/>
        <v>PA7.1.4.</v>
      </c>
      <c r="H66" t="s">
        <v>230</v>
      </c>
      <c r="I66" t="s">
        <v>231</v>
      </c>
      <c r="K66" t="str">
        <f t="shared" si="3"/>
        <v>PA7.1.4.1.</v>
      </c>
      <c r="L66" t="s">
        <v>232</v>
      </c>
    </row>
    <row r="67" spans="1:12" x14ac:dyDescent="0.25">
      <c r="A67" t="s">
        <v>251</v>
      </c>
      <c r="B67">
        <v>2</v>
      </c>
      <c r="C67" t="str">
        <f t="shared" ref="C67:C72" si="4">IF(B67&lt;&gt;"",CONCATENATE(A67,".",B67),"")</f>
        <v>PA7.2</v>
      </c>
      <c r="D67" t="s">
        <v>233</v>
      </c>
      <c r="E67" t="s">
        <v>157</v>
      </c>
      <c r="F67" t="str">
        <f t="shared" ref="F67:F72" si="5">RIGHT(E67,1)</f>
        <v>.</v>
      </c>
      <c r="G67" t="str">
        <f t="shared" ref="G67:G72" si="6">IF(E67&lt;&gt;"",CONCATENATE(A67,".",E67),"")</f>
        <v>PA7.2.1.</v>
      </c>
      <c r="H67" t="s">
        <v>234</v>
      </c>
      <c r="I67" t="s">
        <v>159</v>
      </c>
      <c r="K67" t="str">
        <f t="shared" ref="K67:K72" si="7">IF(I67&lt;&gt;"",CONCATENATE(A67,".",I67),"")</f>
        <v>PA7.2.1.1.</v>
      </c>
      <c r="L67" t="s">
        <v>235</v>
      </c>
    </row>
    <row r="68" spans="1:12" x14ac:dyDescent="0.25">
      <c r="A68" t="s">
        <v>251</v>
      </c>
      <c r="B68">
        <v>3</v>
      </c>
      <c r="C68" t="str">
        <f t="shared" si="4"/>
        <v>PA7.3</v>
      </c>
      <c r="D68" t="s">
        <v>236</v>
      </c>
      <c r="E68" t="s">
        <v>162</v>
      </c>
      <c r="F68" t="str">
        <f t="shared" si="5"/>
        <v>.</v>
      </c>
      <c r="G68" t="str">
        <f t="shared" si="6"/>
        <v>PA7.3.1.</v>
      </c>
      <c r="H68" t="s">
        <v>237</v>
      </c>
      <c r="I68" t="s">
        <v>121</v>
      </c>
      <c r="K68" t="str">
        <f t="shared" si="7"/>
        <v>PA7.3.1.1.</v>
      </c>
      <c r="L68" t="s">
        <v>238</v>
      </c>
    </row>
    <row r="69" spans="1:12" x14ac:dyDescent="0.25">
      <c r="A69" t="s">
        <v>251</v>
      </c>
      <c r="C69" t="str">
        <f t="shared" si="4"/>
        <v/>
      </c>
      <c r="E69" t="s">
        <v>165</v>
      </c>
      <c r="F69" t="str">
        <f t="shared" si="5"/>
        <v>.</v>
      </c>
      <c r="G69" t="str">
        <f t="shared" si="6"/>
        <v>PA7.3.2.</v>
      </c>
      <c r="H69" t="s">
        <v>239</v>
      </c>
      <c r="I69" t="s">
        <v>167</v>
      </c>
      <c r="K69" t="str">
        <f t="shared" si="7"/>
        <v>PA7.3.2.1.</v>
      </c>
      <c r="L69" t="s">
        <v>240</v>
      </c>
    </row>
    <row r="70" spans="1:12" x14ac:dyDescent="0.25">
      <c r="A70" t="s">
        <v>251</v>
      </c>
      <c r="B70">
        <v>4</v>
      </c>
      <c r="C70" t="str">
        <f t="shared" si="4"/>
        <v>PA7.4</v>
      </c>
      <c r="D70" t="s">
        <v>216</v>
      </c>
      <c r="E70" t="s">
        <v>169</v>
      </c>
      <c r="F70" t="str">
        <f t="shared" si="5"/>
        <v>.</v>
      </c>
      <c r="G70" t="str">
        <f t="shared" si="6"/>
        <v>PA7.4.1.</v>
      </c>
      <c r="H70" t="s">
        <v>241</v>
      </c>
      <c r="I70" t="s">
        <v>171</v>
      </c>
      <c r="K70" t="str">
        <f t="shared" si="7"/>
        <v>PA7.4.1.1.</v>
      </c>
      <c r="L70" t="s">
        <v>242</v>
      </c>
    </row>
    <row r="71" spans="1:12" x14ac:dyDescent="0.25">
      <c r="A71" t="s">
        <v>251</v>
      </c>
      <c r="B71">
        <v>5</v>
      </c>
      <c r="C71" t="str">
        <f t="shared" si="4"/>
        <v>PA7.5</v>
      </c>
      <c r="D71" t="s">
        <v>243</v>
      </c>
      <c r="E71" t="s">
        <v>56</v>
      </c>
      <c r="F71" t="str">
        <f t="shared" si="5"/>
        <v>1</v>
      </c>
      <c r="G71" t="str">
        <f t="shared" si="6"/>
        <v>PA7.5.1</v>
      </c>
      <c r="H71" t="s">
        <v>244</v>
      </c>
      <c r="I71" t="s">
        <v>176</v>
      </c>
      <c r="K71" t="str">
        <f t="shared" si="7"/>
        <v>PA7.5.1.1.</v>
      </c>
      <c r="L71" t="s">
        <v>245</v>
      </c>
    </row>
    <row r="72" spans="1:12" x14ac:dyDescent="0.25">
      <c r="A72" t="s">
        <v>251</v>
      </c>
      <c r="B72">
        <v>6</v>
      </c>
      <c r="C72" t="str">
        <f t="shared" si="4"/>
        <v>PA7.6</v>
      </c>
      <c r="D72" t="s">
        <v>246</v>
      </c>
      <c r="E72" t="s">
        <v>247</v>
      </c>
      <c r="F72" t="str">
        <f t="shared" si="5"/>
        <v>1</v>
      </c>
      <c r="G72" t="str">
        <f t="shared" si="6"/>
        <v>PA7.6.1</v>
      </c>
      <c r="H72" t="s">
        <v>248</v>
      </c>
      <c r="I72" t="s">
        <v>249</v>
      </c>
      <c r="K72" t="str">
        <f t="shared" si="7"/>
        <v>PA7.6.1.1.</v>
      </c>
      <c r="L72" t="s">
        <v>250</v>
      </c>
    </row>
  </sheetData>
  <sheetProtection password="CC38" sheet="1" objects="1" scenarios="1"/>
  <autoFilter ref="A1:L7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0"/>
  <sheetViews>
    <sheetView workbookViewId="0">
      <selection activeCell="C8" sqref="C8"/>
    </sheetView>
  </sheetViews>
  <sheetFormatPr defaultRowHeight="15" x14ac:dyDescent="0.25"/>
  <cols>
    <col min="1" max="2" width="9.140625" style="2"/>
    <col min="3" max="3" width="28.5703125" style="3" customWidth="1"/>
    <col min="4" max="4" width="9.140625" style="2"/>
    <col min="5" max="5" width="51.85546875" style="3" customWidth="1"/>
    <col min="6" max="7" width="9.7109375" style="3" customWidth="1"/>
    <col min="8" max="8" width="5.140625" style="2" customWidth="1"/>
    <col min="9" max="9" width="9.140625" style="20" customWidth="1"/>
    <col min="10" max="16384" width="9.140625" style="2"/>
  </cols>
  <sheetData>
    <row r="1" spans="1:11" s="22" customFormat="1" ht="15.75" x14ac:dyDescent="0.25">
      <c r="A1" s="22" t="s">
        <v>642</v>
      </c>
      <c r="C1" s="23"/>
      <c r="D1" s="22" t="s">
        <v>643</v>
      </c>
      <c r="E1" s="23" t="s">
        <v>1</v>
      </c>
      <c r="F1" s="23"/>
      <c r="G1" s="23"/>
      <c r="H1" s="22" t="s">
        <v>644</v>
      </c>
      <c r="I1" s="24" t="s">
        <v>645</v>
      </c>
      <c r="J1" s="22" t="s">
        <v>646</v>
      </c>
      <c r="K1" s="22" t="s">
        <v>647</v>
      </c>
    </row>
    <row r="2" spans="1:11" ht="30" x14ac:dyDescent="0.25">
      <c r="A2" s="2" t="s">
        <v>110</v>
      </c>
      <c r="B2" s="21" t="s">
        <v>3</v>
      </c>
      <c r="C2" s="3" t="s">
        <v>75</v>
      </c>
      <c r="D2" s="21" t="s">
        <v>5</v>
      </c>
      <c r="E2" s="3" t="s">
        <v>76</v>
      </c>
      <c r="I2" s="20" t="s">
        <v>480</v>
      </c>
      <c r="J2" s="2" t="str">
        <f>IF(H2&lt;&gt;"",CONCATENATE(H2,"-",I2),"")</f>
        <v/>
      </c>
    </row>
    <row r="3" spans="1:11" x14ac:dyDescent="0.25">
      <c r="H3" s="2" t="s">
        <v>63</v>
      </c>
      <c r="I3" s="20" t="s">
        <v>481</v>
      </c>
      <c r="J3" s="2" t="str">
        <f>IF(H3&lt;&gt;"",CONCATENATE(H3,"-",I3),"")</f>
        <v xml:space="preserve">A-There is not specific procedures defining the characteristics of the recruitment process and the organization implements ad-hoc recruitment solutions, according to legal requirments. </v>
      </c>
    </row>
    <row r="4" spans="1:11" x14ac:dyDescent="0.25">
      <c r="H4" s="2" t="s">
        <v>64</v>
      </c>
      <c r="I4" s="20" t="s">
        <v>482</v>
      </c>
      <c r="J4" s="2" t="str">
        <f t="shared" ref="J4:J134" si="0">IF(H4&lt;&gt;"",CONCATENATE(H4,"-",I4),"")</f>
        <v xml:space="preserve">B-One or more general procedures are defined to implement the recruitment process. </v>
      </c>
    </row>
    <row r="5" spans="1:11" x14ac:dyDescent="0.25">
      <c r="H5" s="2" t="s">
        <v>66</v>
      </c>
      <c r="I5" s="20" t="s">
        <v>483</v>
      </c>
      <c r="J5" s="2" t="str">
        <f t="shared" si="0"/>
        <v>C-A recruitment methodology is defined and incorporates the systematic involvement of the business structures for the definition of every single recruitment procedure</v>
      </c>
    </row>
    <row r="6" spans="1:11" x14ac:dyDescent="0.25">
      <c r="H6" s="2" t="s">
        <v>65</v>
      </c>
      <c r="I6" s="20" t="s">
        <v>484</v>
      </c>
      <c r="J6" s="2" t="str">
        <f t="shared" si="0"/>
        <v>D-The recruitment methodology is systematically aligned with business structures and looking at the organization's goals to make recruitment process more adequate to meet the needs of the organization</v>
      </c>
    </row>
    <row r="7" spans="1:11" x14ac:dyDescent="0.25">
      <c r="H7" s="2" t="s">
        <v>873</v>
      </c>
      <c r="I7" s="20" t="s">
        <v>874</v>
      </c>
      <c r="J7" s="2" t="str">
        <f t="shared" si="0"/>
        <v>E-Not applicable</v>
      </c>
    </row>
    <row r="8" spans="1:11" ht="30" x14ac:dyDescent="0.25">
      <c r="A8" s="2" t="s">
        <v>110</v>
      </c>
      <c r="D8" s="21" t="s">
        <v>77</v>
      </c>
      <c r="E8" s="3" t="s">
        <v>78</v>
      </c>
      <c r="I8" s="20" t="s">
        <v>485</v>
      </c>
      <c r="J8" s="2" t="str">
        <f t="shared" si="0"/>
        <v/>
      </c>
    </row>
    <row r="9" spans="1:11" x14ac:dyDescent="0.25">
      <c r="H9" s="2" t="s">
        <v>63</v>
      </c>
      <c r="I9" s="20" t="s">
        <v>486</v>
      </c>
      <c r="J9" s="2" t="str">
        <f t="shared" si="0"/>
        <v>A-The organization only makes positions announcement according to the legal requirements. The collection of applications is not assisted by information technologies</v>
      </c>
    </row>
    <row r="10" spans="1:11" x14ac:dyDescent="0.25">
      <c r="H10" s="2" t="s">
        <v>64</v>
      </c>
      <c r="I10" s="20" t="s">
        <v>487</v>
      </c>
      <c r="J10" s="2" t="str">
        <f t="shared" si="0"/>
        <v>B-The organization announces the availability of vacant positions by using every communication channel that ensures the greatest dissemination of information. A basic use of technology is deployed to collect applications.</v>
      </c>
    </row>
    <row r="11" spans="1:11" x14ac:dyDescent="0.25">
      <c r="H11" s="2" t="s">
        <v>66</v>
      </c>
      <c r="I11" s="20" t="s">
        <v>488</v>
      </c>
      <c r="J11" s="2" t="str">
        <f t="shared" si="0"/>
        <v>C-The organization carries out targeted communication campaigns to cover the available positions, addressing the most relevant sectors for the functions involved in the search for personnel (schools, universities, trade associations, etc.)</v>
      </c>
    </row>
    <row r="12" spans="1:11" x14ac:dyDescent="0.25">
      <c r="H12" s="2" t="s">
        <v>65</v>
      </c>
      <c r="I12" s="20" t="s">
        <v>489</v>
      </c>
      <c r="J12" s="2" t="str">
        <f t="shared" si="0"/>
        <v>D-The collection of applications for employment is carried out using artificial intelligence systems capable of verifying the correspondence of candidates with the profiles required by business functions</v>
      </c>
    </row>
    <row r="13" spans="1:11" x14ac:dyDescent="0.25">
      <c r="H13" s="2" t="s">
        <v>873</v>
      </c>
      <c r="I13" s="20" t="s">
        <v>874</v>
      </c>
      <c r="J13" s="2" t="str">
        <f>IF(H13&lt;&gt;"",CONCATENATE(H13,"-",I13),"")</f>
        <v>E-Not applicable</v>
      </c>
    </row>
    <row r="14" spans="1:11" ht="45" x14ac:dyDescent="0.25">
      <c r="A14" s="2" t="s">
        <v>110</v>
      </c>
      <c r="B14" s="21" t="s">
        <v>7</v>
      </c>
      <c r="C14" s="3" t="s">
        <v>79</v>
      </c>
      <c r="D14" s="21" t="s">
        <v>80</v>
      </c>
      <c r="E14" s="3" t="s">
        <v>81</v>
      </c>
      <c r="I14" s="20" t="s">
        <v>490</v>
      </c>
      <c r="J14" s="2" t="str">
        <f t="shared" si="0"/>
        <v/>
      </c>
    </row>
    <row r="15" spans="1:11" x14ac:dyDescent="0.25">
      <c r="H15" s="2" t="s">
        <v>63</v>
      </c>
      <c r="I15" s="20" t="s">
        <v>491</v>
      </c>
      <c r="J15" s="2" t="str">
        <f t="shared" si="0"/>
        <v>A-There is not a methodic evaluation of the effectiveness of the recruitment process. Only legal requirements are met (if exist) and only ad-hoc solutions are implemented.</v>
      </c>
    </row>
    <row r="16" spans="1:11" x14ac:dyDescent="0.25">
      <c r="H16" s="2" t="s">
        <v>64</v>
      </c>
      <c r="I16" s="20" t="s">
        <v>492</v>
      </c>
      <c r="J16" s="2" t="str">
        <f t="shared" si="0"/>
        <v xml:space="preserve">B-The organization collects data from recruitment process to analyze it from an organizational point of view to make future recruitment activities more efficient. </v>
      </c>
    </row>
    <row r="17" spans="1:10" x14ac:dyDescent="0.25">
      <c r="H17" s="2" t="s">
        <v>66</v>
      </c>
      <c r="I17" s="20" t="s">
        <v>493</v>
      </c>
      <c r="J17" s="2" t="str">
        <f t="shared" si="0"/>
        <v>C-Data collected during the recruitment process are analyzed and analysis is shared with all organization functions to analyze if every single recruitment selection have met the defined business needs.</v>
      </c>
    </row>
    <row r="18" spans="1:10" x14ac:dyDescent="0.25">
      <c r="H18" s="2" t="s">
        <v>65</v>
      </c>
      <c r="I18" s="20" t="s">
        <v>494</v>
      </c>
      <c r="J18" s="2" t="str">
        <f t="shared" si="0"/>
        <v>D-The organization systematically provides analysis of the recruitment process, not only to verify if business needs have been satisfied, but also to to define trends and characteristics of the external environment. Analysis is shared with business functions in order to identify opportunities to improve future recruitment procedures and selection on their needs</v>
      </c>
    </row>
    <row r="19" spans="1:10" x14ac:dyDescent="0.25">
      <c r="H19" s="2" t="s">
        <v>873</v>
      </c>
      <c r="I19" s="20" t="s">
        <v>874</v>
      </c>
      <c r="J19" s="2" t="str">
        <f t="shared" si="0"/>
        <v>E-Not applicable</v>
      </c>
    </row>
    <row r="20" spans="1:10" ht="30" x14ac:dyDescent="0.25">
      <c r="A20" s="2" t="s">
        <v>110</v>
      </c>
      <c r="D20" s="21" t="s">
        <v>82</v>
      </c>
      <c r="E20" s="3" t="s">
        <v>83</v>
      </c>
      <c r="I20" s="20" t="s">
        <v>495</v>
      </c>
      <c r="J20" s="2" t="str">
        <f t="shared" si="0"/>
        <v/>
      </c>
    </row>
    <row r="21" spans="1:10" x14ac:dyDescent="0.25">
      <c r="H21" s="2" t="s">
        <v>63</v>
      </c>
      <c r="I21" s="20" t="s">
        <v>496</v>
      </c>
      <c r="J21" s="2" t="str">
        <f t="shared" si="0"/>
        <v>A-There is no analysis to inform future recruitment and recruitment procedures</v>
      </c>
    </row>
    <row r="22" spans="1:10" x14ac:dyDescent="0.25">
      <c r="H22" s="2" t="s">
        <v>64</v>
      </c>
      <c r="I22" s="20" t="s">
        <v>497</v>
      </c>
      <c r="J22" s="2" t="str">
        <f t="shared" si="0"/>
        <v>B-Data collected during the recruitment process are analyzed from an organizational point of view to improve recruitment activities (η ίδια απάντηση με το Β στην παραπάνω ερώτηση)</v>
      </c>
    </row>
    <row r="23" spans="1:10" x14ac:dyDescent="0.25">
      <c r="H23" s="2" t="s">
        <v>66</v>
      </c>
      <c r="I23" s="20" t="s">
        <v>498</v>
      </c>
      <c r="J23" s="2" t="str">
        <f t="shared" si="0"/>
        <v>C-Data collected during the selection process are shared with all the company functions to enable them to improve the search for personnel in the future</v>
      </c>
    </row>
    <row r="24" spans="1:10" x14ac:dyDescent="0.25">
      <c r="H24" s="2" t="s">
        <v>65</v>
      </c>
      <c r="I24" s="20" t="s">
        <v>499</v>
      </c>
      <c r="J24" s="2" t="str">
        <f t="shared" si="0"/>
        <v>D-Data collected during the recruitment process are analyzed and analysis is shared with all organization functions to make them aware of the characteristics of the job offer and the recruitment procedures</v>
      </c>
    </row>
    <row r="25" spans="1:10" x14ac:dyDescent="0.25">
      <c r="H25" s="2" t="s">
        <v>873</v>
      </c>
      <c r="I25" s="20" t="s">
        <v>874</v>
      </c>
      <c r="J25" s="2" t="str">
        <f>IF(H25&lt;&gt;"",CONCATENATE(H25,"-",I25),"")</f>
        <v>E-Not applicable</v>
      </c>
    </row>
    <row r="26" spans="1:10" ht="30" x14ac:dyDescent="0.25">
      <c r="A26" s="2" t="s">
        <v>110</v>
      </c>
      <c r="B26" s="21" t="s">
        <v>84</v>
      </c>
      <c r="C26" s="3" t="s">
        <v>85</v>
      </c>
      <c r="D26" s="21" t="s">
        <v>86</v>
      </c>
      <c r="E26" s="3" t="s">
        <v>87</v>
      </c>
      <c r="I26" s="20" t="s">
        <v>500</v>
      </c>
      <c r="J26" s="2" t="str">
        <f t="shared" si="0"/>
        <v/>
      </c>
    </row>
    <row r="27" spans="1:10" x14ac:dyDescent="0.25">
      <c r="H27" s="2" t="s">
        <v>63</v>
      </c>
      <c r="I27" s="20" t="s">
        <v>501</v>
      </c>
      <c r="J27" s="2" t="str">
        <f t="shared" si="0"/>
        <v>A-There isn't a specific branding plan (or any other communication plan) implemented by the organization. At best, the organization ensure a minimal communication requested by the law</v>
      </c>
    </row>
    <row r="28" spans="1:10" x14ac:dyDescent="0.25">
      <c r="H28" s="2" t="s">
        <v>64</v>
      </c>
      <c r="I28" s="20" t="s">
        <v>502</v>
      </c>
      <c r="J28" s="2" t="str">
        <f t="shared" si="0"/>
        <v>B-The organization implements limited partnerships with schools, university, etc for internship and training placements</v>
      </c>
    </row>
    <row r="29" spans="1:10" x14ac:dyDescent="0.25">
      <c r="H29" s="2" t="s">
        <v>66</v>
      </c>
      <c r="I29" s="20" t="s">
        <v>503</v>
      </c>
      <c r="J29" s="2" t="str">
        <f t="shared" si="0"/>
        <v>C-The organization implements various initiatives to make its characteristics and its mission known. The activity is aimed at attracting personnel to be employed in specific business activities, identified in a precise manner</v>
      </c>
    </row>
    <row r="30" spans="1:10" x14ac:dyDescent="0.25">
      <c r="H30" s="2" t="s">
        <v>65</v>
      </c>
      <c r="I30" s="20" t="s">
        <v>504</v>
      </c>
      <c r="J30" s="2" t="str">
        <f t="shared" si="0"/>
        <v>D-The organization has implemented targeted actions to promote the image and the communication of job profiles in specific sectors of the economy and the training system identified according to the needs expressed by the business functions</v>
      </c>
    </row>
    <row r="31" spans="1:10" x14ac:dyDescent="0.25">
      <c r="H31" s="2" t="s">
        <v>873</v>
      </c>
      <c r="I31" s="20" t="s">
        <v>874</v>
      </c>
      <c r="J31" s="2" t="str">
        <f t="shared" si="0"/>
        <v>E-Not applicable</v>
      </c>
    </row>
    <row r="32" spans="1:10" ht="30" x14ac:dyDescent="0.25">
      <c r="A32" s="2" t="s">
        <v>110</v>
      </c>
      <c r="D32" s="21" t="s">
        <v>88</v>
      </c>
      <c r="E32" s="3" t="s">
        <v>89</v>
      </c>
      <c r="I32" s="20" t="s">
        <v>505</v>
      </c>
      <c r="J32" s="2" t="str">
        <f t="shared" si="0"/>
        <v/>
      </c>
    </row>
    <row r="33" spans="1:10" x14ac:dyDescent="0.25">
      <c r="H33" s="2" t="s">
        <v>63</v>
      </c>
      <c r="I33" s="20" t="s">
        <v>506</v>
      </c>
      <c r="J33" s="2" t="str">
        <f t="shared" si="0"/>
        <v>A-There isn't a recruiting marketing scheme or, at best,  there are some fragmented recruitment marketing initiatives which gives ad hoc solutions with only basic communication plan for attracting candidates.</v>
      </c>
    </row>
    <row r="34" spans="1:10" x14ac:dyDescent="0.25">
      <c r="H34" s="2" t="s">
        <v>64</v>
      </c>
      <c r="I34" s="20" t="s">
        <v>507</v>
      </c>
      <c r="J34" s="2" t="str">
        <f t="shared" si="0"/>
        <v xml:space="preserve">B-There is a structurated communication and marketing scheme in order to attract candidates from multiple sources. Systematic efforts are made to improve the content and the information about the job positions and career oportunities. A better appreciation of  the importance of the social media is taken place. </v>
      </c>
    </row>
    <row r="35" spans="1:10" x14ac:dyDescent="0.25">
      <c r="H35" s="2" t="s">
        <v>66</v>
      </c>
      <c r="I35" s="20" t="s">
        <v>508</v>
      </c>
      <c r="J35" s="2" t="str">
        <f t="shared" si="0"/>
        <v xml:space="preserve">C-There is a consistent communication scheme for attracting candidates which is highly targeted according to the business needs. The available content and information about the job posistions on the career portal is consistent and keeps the candidates informed, involved and engaged. Multiple communication channels (eg social media, internal and external networks and communities) are used. 
</v>
      </c>
    </row>
    <row r="36" spans="1:10" x14ac:dyDescent="0.25">
      <c r="H36" s="2" t="s">
        <v>65</v>
      </c>
      <c r="I36" s="20" t="s">
        <v>509</v>
      </c>
      <c r="J36" s="2" t="str">
        <f t="shared" si="0"/>
        <v>D-There is a consistent and predictive communication scheme for attracting candidates with a relationship building orientation. There is a large use of data analysis and  social analytics metrics in order to indentify long-term recruitment challenges and form communication strategies. Talent pools could be built in cooperation with business functions</v>
      </c>
    </row>
    <row r="37" spans="1:10" x14ac:dyDescent="0.25">
      <c r="H37" s="2" t="s">
        <v>873</v>
      </c>
      <c r="I37" s="20" t="s">
        <v>874</v>
      </c>
      <c r="J37" s="2" t="str">
        <f>IF(H37&lt;&gt;"",CONCATENATE(H37,"-",I37),"")</f>
        <v>E-Not applicable</v>
      </c>
    </row>
    <row r="38" spans="1:10" ht="30" x14ac:dyDescent="0.25">
      <c r="A38" s="2" t="s">
        <v>110</v>
      </c>
      <c r="B38" s="21" t="s">
        <v>90</v>
      </c>
      <c r="C38" s="3" t="s">
        <v>91</v>
      </c>
      <c r="D38" s="21" t="s">
        <v>92</v>
      </c>
      <c r="E38" s="3" t="s">
        <v>93</v>
      </c>
      <c r="I38" s="20" t="s">
        <v>510</v>
      </c>
      <c r="J38" s="2" t="str">
        <f t="shared" si="0"/>
        <v/>
      </c>
    </row>
    <row r="39" spans="1:10" x14ac:dyDescent="0.25">
      <c r="H39" s="2" t="s">
        <v>63</v>
      </c>
      <c r="I39" s="20" t="s">
        <v>511</v>
      </c>
      <c r="J39" s="2" t="str">
        <f t="shared" si="0"/>
        <v>A-The recruitment process is poorly digitalized. Basic tools for posting vacancies, application's collection and evaluation are provided (eg. email, spreadsheets). There isn't a structured database in order to storage information about applicants.</v>
      </c>
    </row>
    <row r="40" spans="1:10" x14ac:dyDescent="0.25">
      <c r="H40" s="2" t="s">
        <v>64</v>
      </c>
      <c r="I40" s="20" t="s">
        <v>512</v>
      </c>
      <c r="J40" s="2" t="str">
        <f t="shared" si="0"/>
        <v>B-Recruitment  processes are semi-automated and increasingly digitalized. Some advanced  tools are used in core recruitment areas and systems. A consistent database is building. Increasing integration.</v>
      </c>
    </row>
    <row r="41" spans="1:10" x14ac:dyDescent="0.25">
      <c r="H41" s="2" t="s">
        <v>66</v>
      </c>
      <c r="I41" s="20" t="s">
        <v>513</v>
      </c>
      <c r="J41" s="2" t="str">
        <f t="shared" si="0"/>
        <v xml:space="preserve">C-Recruitment process are fully digitalized and automated. Advanced tools and cloud-based technologies are used. A consistent, functional and fully integrated database operates. </v>
      </c>
    </row>
    <row r="42" spans="1:10" x14ac:dyDescent="0.25">
      <c r="H42" s="2" t="s">
        <v>65</v>
      </c>
      <c r="I42" s="20" t="s">
        <v>514</v>
      </c>
      <c r="J42" s="2" t="str">
        <f t="shared" si="0"/>
        <v>D-An integrated, holistic and predictive electronic system for recruitment processes operates functionally. Advanced automatic process and artificial intelligence tools and techniques are used.</v>
      </c>
    </row>
    <row r="43" spans="1:10" x14ac:dyDescent="0.25">
      <c r="H43" s="2" t="s">
        <v>873</v>
      </c>
      <c r="I43" s="20" t="s">
        <v>874</v>
      </c>
      <c r="J43" s="2" t="str">
        <f t="shared" si="0"/>
        <v>E-Not applicable</v>
      </c>
    </row>
    <row r="44" spans="1:10" ht="45" x14ac:dyDescent="0.25">
      <c r="A44" s="2" t="s">
        <v>110</v>
      </c>
      <c r="B44" s="21" t="s">
        <v>37</v>
      </c>
      <c r="C44" s="3" t="s">
        <v>95</v>
      </c>
      <c r="D44" s="21" t="s">
        <v>12</v>
      </c>
      <c r="E44" s="3" t="s">
        <v>96</v>
      </c>
      <c r="I44" s="20" t="s">
        <v>515</v>
      </c>
      <c r="J44" s="2" t="str">
        <f t="shared" si="0"/>
        <v/>
      </c>
    </row>
    <row r="45" spans="1:10" x14ac:dyDescent="0.25">
      <c r="H45" s="2" t="s">
        <v>63</v>
      </c>
      <c r="I45" s="20" t="s">
        <v>516</v>
      </c>
      <c r="J45" s="2" t="str">
        <f t="shared" si="0"/>
        <v xml:space="preserve">A-There isn't any specific analysis to check the alignment between recruitment procedures and organization's strategic objectives. </v>
      </c>
    </row>
    <row r="46" spans="1:10" x14ac:dyDescent="0.25">
      <c r="H46" s="2" t="s">
        <v>64</v>
      </c>
      <c r="I46" s="20" t="s">
        <v>517</v>
      </c>
      <c r="J46" s="2" t="str">
        <f t="shared" si="0"/>
        <v xml:space="preserve">B-The recruitment procedures and strategies are periodically formally revised to ensure the alignment to the organizations’ mission, vision and goals. </v>
      </c>
    </row>
    <row r="47" spans="1:10" x14ac:dyDescent="0.25">
      <c r="H47" s="2" t="s">
        <v>66</v>
      </c>
      <c r="I47" s="20" t="s">
        <v>518</v>
      </c>
      <c r="J47" s="2" t="str">
        <f t="shared" si="0"/>
        <v xml:space="preserve">C-The recruitment plan is fully integrated into HR strategy and take in account all organization's strategic objectives. </v>
      </c>
    </row>
    <row r="48" spans="1:10" x14ac:dyDescent="0.25">
      <c r="H48" s="2" t="s">
        <v>65</v>
      </c>
      <c r="I48" s="20" t="s">
        <v>519</v>
      </c>
      <c r="J48" s="2" t="str">
        <f t="shared" si="0"/>
        <v>D-The business functions take part in the definition of the recruitment strategy in order to hire the employees in line with the required job profiles. The business functions also provide  elements to evaluate the contribution given by the recruitment procedures to the achievement of the objectives</v>
      </c>
    </row>
    <row r="49" spans="1:10" x14ac:dyDescent="0.25">
      <c r="H49" s="2" t="s">
        <v>873</v>
      </c>
      <c r="I49" s="20" t="s">
        <v>874</v>
      </c>
      <c r="J49" s="2" t="str">
        <f>IF(H49&lt;&gt;"",CONCATENATE(H49,"-",I49),"")</f>
        <v>E-Not applicable</v>
      </c>
    </row>
    <row r="50" spans="1:10" ht="75" x14ac:dyDescent="0.25">
      <c r="A50" s="2" t="s">
        <v>110</v>
      </c>
      <c r="B50" s="21" t="s">
        <v>48</v>
      </c>
      <c r="C50" s="3" t="s">
        <v>98</v>
      </c>
      <c r="D50" s="21" t="s">
        <v>67</v>
      </c>
      <c r="E50" s="3" t="s">
        <v>99</v>
      </c>
      <c r="I50" s="20" t="s">
        <v>520</v>
      </c>
      <c r="J50" s="2" t="str">
        <f t="shared" si="0"/>
        <v/>
      </c>
    </row>
    <row r="51" spans="1:10" x14ac:dyDescent="0.25">
      <c r="H51" s="2" t="s">
        <v>63</v>
      </c>
      <c r="I51" s="20" t="s">
        <v>521</v>
      </c>
      <c r="J51" s="2" t="str">
        <f t="shared" si="0"/>
        <v>A-The recruitment plan is revised when a significant change in the (internal or external) environment has already occurred.</v>
      </c>
    </row>
    <row r="52" spans="1:10" x14ac:dyDescent="0.25">
      <c r="H52" s="2" t="s">
        <v>64</v>
      </c>
      <c r="I52" s="20" t="s">
        <v>522</v>
      </c>
      <c r="J52" s="2" t="str">
        <f t="shared" si="0"/>
        <v>B-The recruitment plan is periodically revised on a short-term basis</v>
      </c>
    </row>
    <row r="53" spans="1:10" x14ac:dyDescent="0.25">
      <c r="H53" s="2" t="s">
        <v>66</v>
      </c>
      <c r="I53" s="20" t="s">
        <v>523</v>
      </c>
      <c r="J53" s="2" t="str">
        <f t="shared" si="0"/>
        <v>C-Changes in recruitment policies and plans are made based on the planned analysis of business data and trends</v>
      </c>
    </row>
    <row r="54" spans="1:10" x14ac:dyDescent="0.25">
      <c r="H54" s="2" t="s">
        <v>65</v>
      </c>
      <c r="I54" s="20" t="s">
        <v>524</v>
      </c>
      <c r="J54" s="2" t="str">
        <f t="shared" si="0"/>
        <v>D-Recruitment policies and plans are continually revised and updated, in cooperation with business functions, in order to prevent changes in the needs and in the environment</v>
      </c>
    </row>
    <row r="55" spans="1:10" x14ac:dyDescent="0.25">
      <c r="H55" s="2" t="s">
        <v>873</v>
      </c>
      <c r="I55" s="20" t="s">
        <v>874</v>
      </c>
      <c r="J55" s="2" t="str">
        <f t="shared" si="0"/>
        <v>E-Not applicable</v>
      </c>
    </row>
    <row r="56" spans="1:10" ht="30" x14ac:dyDescent="0.25">
      <c r="A56" s="2" t="s">
        <v>110</v>
      </c>
      <c r="D56" s="21" t="s">
        <v>100</v>
      </c>
      <c r="E56" s="3" t="s">
        <v>101</v>
      </c>
      <c r="I56" s="20" t="s">
        <v>525</v>
      </c>
      <c r="J56" s="2" t="str">
        <f t="shared" si="0"/>
        <v/>
      </c>
    </row>
    <row r="57" spans="1:10" x14ac:dyDescent="0.25">
      <c r="H57" s="2" t="s">
        <v>63</v>
      </c>
      <c r="I57" s="20" t="s">
        <v>526</v>
      </c>
      <c r="J57" s="2" t="str">
        <f t="shared" si="0"/>
        <v>A-The organization doesn't have the possibility to change contractual models - given by the law or by external constraints - in the short term</v>
      </c>
    </row>
    <row r="58" spans="1:10" x14ac:dyDescent="0.25">
      <c r="H58" s="2" t="s">
        <v>64</v>
      </c>
      <c r="I58" s="20" t="s">
        <v>527</v>
      </c>
      <c r="J58" s="2" t="str">
        <f t="shared" si="0"/>
        <v>B-The organization can apply several different pre-defined contractual models, however according to the law or external constraints</v>
      </c>
    </row>
    <row r="59" spans="1:10" x14ac:dyDescent="0.25">
      <c r="H59" s="2" t="s">
        <v>66</v>
      </c>
      <c r="I59" s="20" t="s">
        <v>528</v>
      </c>
      <c r="J59" s="2" t="str">
        <f t="shared" si="0"/>
        <v>C-The organization can personalized the given contractual models only for specialized staff</v>
      </c>
    </row>
    <row r="60" spans="1:10" x14ac:dyDescent="0.25">
      <c r="H60" s="2" t="s">
        <v>65</v>
      </c>
      <c r="I60" s="20" t="s">
        <v>529</v>
      </c>
      <c r="J60" s="2" t="str">
        <f t="shared" si="0"/>
        <v>D-The organization can fully define its contractual and recruitment procedures for each kind of employee (and even for each single employee) making them more effective to satisfy business needs</v>
      </c>
    </row>
    <row r="61" spans="1:10" x14ac:dyDescent="0.25">
      <c r="H61" s="2" t="s">
        <v>873</v>
      </c>
      <c r="I61" s="20" t="s">
        <v>874</v>
      </c>
      <c r="J61" s="2" t="str">
        <f>IF(H61&lt;&gt;"",CONCATENATE(H61,"-",I61),"")</f>
        <v>E-Not applicable</v>
      </c>
    </row>
    <row r="62" spans="1:10" ht="30" x14ac:dyDescent="0.25">
      <c r="A62" s="2" t="s">
        <v>110</v>
      </c>
      <c r="B62" s="21" t="s">
        <v>50</v>
      </c>
      <c r="C62" s="3" t="s">
        <v>102</v>
      </c>
      <c r="D62" s="21" t="s">
        <v>27</v>
      </c>
      <c r="E62" s="3" t="s">
        <v>103</v>
      </c>
      <c r="I62" s="20" t="s">
        <v>530</v>
      </c>
      <c r="J62" s="2" t="str">
        <f t="shared" si="0"/>
        <v/>
      </c>
    </row>
    <row r="63" spans="1:10" x14ac:dyDescent="0.25">
      <c r="H63" s="2" t="s">
        <v>63</v>
      </c>
      <c r="I63" s="20" t="s">
        <v>531</v>
      </c>
      <c r="J63" s="2" t="str">
        <f t="shared" si="0"/>
        <v>A-Risk management procedures are generally implemented according to legal requirements</v>
      </c>
    </row>
    <row r="64" spans="1:10" x14ac:dyDescent="0.25">
      <c r="H64" s="2" t="s">
        <v>64</v>
      </c>
      <c r="I64" s="20" t="s">
        <v>532</v>
      </c>
      <c r="J64" s="2" t="str">
        <f t="shared" si="0"/>
        <v>B-The organization has formally defined systematic and specific risk management procedures dedicated to Recruitment process</v>
      </c>
    </row>
    <row r="65" spans="1:10" x14ac:dyDescent="0.25">
      <c r="H65" s="2" t="s">
        <v>66</v>
      </c>
      <c r="I65" s="20" t="s">
        <v>533</v>
      </c>
      <c r="J65" s="2" t="str">
        <f t="shared" si="0"/>
        <v>C-The organization implements a full risk assessment to all recruitment procedures</v>
      </c>
    </row>
    <row r="66" spans="1:10" x14ac:dyDescent="0.25">
      <c r="H66" s="2" t="s">
        <v>65</v>
      </c>
      <c r="I66" s="20" t="s">
        <v>534</v>
      </c>
      <c r="J66" s="2" t="str">
        <f t="shared" si="0"/>
        <v>D-The organizatione defines risk management procedure on recruitment procedures taking into account also the impact on the business activities</v>
      </c>
    </row>
    <row r="67" spans="1:10" x14ac:dyDescent="0.25">
      <c r="H67" s="2" t="s">
        <v>873</v>
      </c>
      <c r="I67" s="20" t="s">
        <v>874</v>
      </c>
      <c r="J67" s="2" t="str">
        <f t="shared" si="0"/>
        <v>E-Not applicable</v>
      </c>
    </row>
    <row r="68" spans="1:10" ht="45" x14ac:dyDescent="0.25">
      <c r="A68" s="2" t="s">
        <v>110</v>
      </c>
      <c r="B68" s="21" t="s">
        <v>52</v>
      </c>
      <c r="C68" s="3" t="s">
        <v>105</v>
      </c>
      <c r="D68" s="21" t="s">
        <v>29</v>
      </c>
      <c r="E68" s="3" t="s">
        <v>106</v>
      </c>
      <c r="I68" s="20" t="s">
        <v>535</v>
      </c>
      <c r="J68" s="2" t="str">
        <f t="shared" si="0"/>
        <v/>
      </c>
    </row>
    <row r="69" spans="1:10" x14ac:dyDescent="0.25">
      <c r="H69" s="2" t="s">
        <v>63</v>
      </c>
      <c r="I69" s="20" t="s">
        <v>536</v>
      </c>
      <c r="J69" s="2" t="str">
        <f t="shared" si="0"/>
        <v>A-Hiring  high potential employee is not an objective of recruitment procedures since the law does not allow the organization to implement talent management policies in the recruitment process.</v>
      </c>
    </row>
    <row r="70" spans="1:10" x14ac:dyDescent="0.25">
      <c r="H70" s="2" t="s">
        <v>64</v>
      </c>
      <c r="I70" s="20" t="s">
        <v>537</v>
      </c>
      <c r="J70" s="2" t="str">
        <f t="shared" si="0"/>
        <v>B-The organization performs dedicated selection to recruit high potential staff only in some specific functions (indicated by the law or by internal instructions)</v>
      </c>
    </row>
    <row r="71" spans="1:10" x14ac:dyDescent="0.25">
      <c r="H71" s="2" t="s">
        <v>66</v>
      </c>
      <c r="I71" s="20" t="s">
        <v>538</v>
      </c>
      <c r="J71" s="2" t="str">
        <f t="shared" si="0"/>
        <v xml:space="preserve">C-The organization can perform dedicated selection to recruit high potential staff in every function of the organization </v>
      </c>
    </row>
    <row r="72" spans="1:10" x14ac:dyDescent="0.25">
      <c r="H72" s="2" t="s">
        <v>65</v>
      </c>
      <c r="I72" s="20" t="s">
        <v>539</v>
      </c>
      <c r="J72" s="2" t="str">
        <f t="shared" si="0"/>
        <v>D-The organization is completely independent in hiring high-potential staff. The business functions actively participate in the choice of the personnel to be hired and in the definition of the treatment of the employees</v>
      </c>
    </row>
    <row r="73" spans="1:10" x14ac:dyDescent="0.25">
      <c r="H73" s="2" t="s">
        <v>873</v>
      </c>
      <c r="I73" s="20" t="s">
        <v>874</v>
      </c>
      <c r="J73" s="2" t="str">
        <f>IF(H73&lt;&gt;"",CONCATENATE(H73,"-",I73),"")</f>
        <v>E-Not applicable</v>
      </c>
    </row>
    <row r="74" spans="1:10" ht="45" x14ac:dyDescent="0.25">
      <c r="A74" s="2" t="s">
        <v>110</v>
      </c>
      <c r="B74" s="21" t="s">
        <v>56</v>
      </c>
      <c r="C74" s="3" t="s">
        <v>108</v>
      </c>
      <c r="D74" s="21" t="s">
        <v>33</v>
      </c>
      <c r="E74" s="3" t="s">
        <v>109</v>
      </c>
      <c r="I74" s="20" t="s">
        <v>540</v>
      </c>
      <c r="J74" s="2" t="str">
        <f t="shared" si="0"/>
        <v/>
      </c>
    </row>
    <row r="75" spans="1:10" x14ac:dyDescent="0.25">
      <c r="H75" s="2" t="s">
        <v>541</v>
      </c>
      <c r="I75" s="20" t="s">
        <v>542</v>
      </c>
      <c r="J75" s="2" t="str">
        <f t="shared" si="0"/>
        <v>A.-Competency framework is not implemented for the Recruitment functions or, at best, is implemented only in order to meet legal requirments</v>
      </c>
    </row>
    <row r="76" spans="1:10" x14ac:dyDescent="0.25">
      <c r="H76" s="2" t="s">
        <v>543</v>
      </c>
      <c r="I76" s="20" t="s">
        <v>544</v>
      </c>
      <c r="J76" s="2" t="str">
        <f t="shared" si="0"/>
        <v>B.-The organization's competency framework is formally defined for jobs descriptions and competency required for Recruitment activities</v>
      </c>
    </row>
    <row r="77" spans="1:10" x14ac:dyDescent="0.25">
      <c r="H77" s="2" t="s">
        <v>545</v>
      </c>
      <c r="I77" s="20" t="s">
        <v>546</v>
      </c>
      <c r="J77" s="2" t="str">
        <f t="shared" si="0"/>
        <v>C.-The competency framework is periodically revised to ensure that all the personnel engaged in Recruitment procederus meet the requirments</v>
      </c>
    </row>
    <row r="78" spans="1:10" x14ac:dyDescent="0.25">
      <c r="H78" s="2" t="s">
        <v>547</v>
      </c>
      <c r="I78" s="20" t="s">
        <v>548</v>
      </c>
      <c r="J78" s="2" t="str">
        <f t="shared" si="0"/>
        <v xml:space="preserve">D.-The HR Competency framework integrates all the HR functions and is revised and updated in partnership with other business function in order to ensure an effective implementation </v>
      </c>
    </row>
    <row r="79" spans="1:10" x14ac:dyDescent="0.25">
      <c r="H79" s="2" t="s">
        <v>873</v>
      </c>
      <c r="I79" s="20" t="s">
        <v>874</v>
      </c>
      <c r="J79" s="2" t="str">
        <f t="shared" si="0"/>
        <v>E-Not applicable</v>
      </c>
    </row>
    <row r="80" spans="1:10" ht="30" x14ac:dyDescent="0.25">
      <c r="A80" s="2" t="s">
        <v>122</v>
      </c>
      <c r="B80" s="21" t="s">
        <v>3</v>
      </c>
      <c r="C80" s="3" t="s">
        <v>38</v>
      </c>
      <c r="D80" s="21" t="s">
        <v>5</v>
      </c>
      <c r="E80" s="3" t="s">
        <v>13</v>
      </c>
      <c r="I80" s="20" t="s">
        <v>561</v>
      </c>
      <c r="J80" s="2" t="str">
        <f t="shared" ref="J80:J133" si="1">IF(H80&lt;&gt;"",CONCATENATE(H80,"-",I80),"")</f>
        <v/>
      </c>
    </row>
    <row r="81" spans="1:10" x14ac:dyDescent="0.25">
      <c r="C81" s="2"/>
      <c r="H81" s="2" t="s">
        <v>63</v>
      </c>
      <c r="I81" s="20" t="s">
        <v>562</v>
      </c>
      <c r="J81" s="2" t="str">
        <f t="shared" si="1"/>
        <v>A-There is no systematic design and evaluation of implementation process. Future needs  are treated in an ad hoc way. Results in short term, focused on a few departments of generally to the total Organization.</v>
      </c>
    </row>
    <row r="82" spans="1:10" x14ac:dyDescent="0.25">
      <c r="H82" s="2" t="s">
        <v>64</v>
      </c>
      <c r="I82" s="20" t="s">
        <v>563</v>
      </c>
      <c r="J82" s="2" t="str">
        <f t="shared" si="1"/>
        <v xml:space="preserve">B-Systematic Processes for the Key Jobs or Units. Formal procedures on monitoring, collection of data, data ptocessing . </v>
      </c>
    </row>
    <row r="83" spans="1:10" x14ac:dyDescent="0.25">
      <c r="H83" s="2" t="s">
        <v>66</v>
      </c>
      <c r="I83" s="20" t="s">
        <v>564</v>
      </c>
      <c r="J83" s="2" t="str">
        <f t="shared" si="1"/>
        <v xml:space="preserve">C-Consistent approaches ( planning, benchmarking, KPI's, staffing needs evaluation). </v>
      </c>
    </row>
    <row r="84" spans="1:10" x14ac:dyDescent="0.25">
      <c r="H84" s="2" t="s">
        <v>65</v>
      </c>
      <c r="I84" s="20" t="s">
        <v>565</v>
      </c>
      <c r="J84" s="2" t="str">
        <f t="shared" si="1"/>
        <v xml:space="preserve">D-Holistic WF&amp;SP processes.  Predictive long term WF&amp;SP models  and scenarios for all units and levels. Advanced HR analytics in use. </v>
      </c>
    </row>
    <row r="85" spans="1:10" x14ac:dyDescent="0.25">
      <c r="H85" s="2" t="s">
        <v>873</v>
      </c>
      <c r="I85" s="20" t="s">
        <v>874</v>
      </c>
      <c r="J85" s="2" t="str">
        <f t="shared" si="1"/>
        <v>E-Not applicable</v>
      </c>
    </row>
    <row r="86" spans="1:10" ht="75" x14ac:dyDescent="0.25">
      <c r="A86" s="2" t="s">
        <v>122</v>
      </c>
      <c r="B86" s="21" t="s">
        <v>7</v>
      </c>
      <c r="C86" s="3" t="s">
        <v>40</v>
      </c>
      <c r="D86" s="21" t="s">
        <v>9</v>
      </c>
      <c r="E86" s="3" t="s">
        <v>15</v>
      </c>
      <c r="I86" s="20" t="s">
        <v>566</v>
      </c>
      <c r="J86" s="2" t="str">
        <f t="shared" si="1"/>
        <v/>
      </c>
    </row>
    <row r="87" spans="1:10" x14ac:dyDescent="0.25">
      <c r="C87" s="2"/>
      <c r="H87" s="2" t="s">
        <v>63</v>
      </c>
      <c r="I87" s="20" t="s">
        <v>567</v>
      </c>
      <c r="J87" s="2" t="str">
        <f t="shared" si="1"/>
        <v>A-No metrics and measuring systems in place to collect and analyse data</v>
      </c>
    </row>
    <row r="88" spans="1:10" x14ac:dyDescent="0.25">
      <c r="H88" s="2" t="s">
        <v>64</v>
      </c>
      <c r="I88" s="20" t="s">
        <v>568</v>
      </c>
      <c r="J88" s="2" t="str">
        <f t="shared" si="1"/>
        <v>B-Ad hoc use of some metrics and analysis of data</v>
      </c>
    </row>
    <row r="89" spans="1:10" x14ac:dyDescent="0.25">
      <c r="H89" s="2" t="s">
        <v>66</v>
      </c>
      <c r="I89" s="20" t="s">
        <v>569</v>
      </c>
      <c r="J89" s="2" t="str">
        <f t="shared" si="1"/>
        <v>C-Systematic collection and anaylsis of data</v>
      </c>
    </row>
    <row r="90" spans="1:10" x14ac:dyDescent="0.25">
      <c r="H90" s="2" t="s">
        <v>65</v>
      </c>
      <c r="I90" s="20" t="s">
        <v>570</v>
      </c>
      <c r="J90" s="2" t="str">
        <f t="shared" si="1"/>
        <v xml:space="preserve">D-Adaptable and reflective WF&amp;SP metrics  system in place supporting decision making </v>
      </c>
    </row>
    <row r="91" spans="1:10" x14ac:dyDescent="0.25">
      <c r="H91" s="2" t="s">
        <v>873</v>
      </c>
      <c r="I91" s="20" t="s">
        <v>874</v>
      </c>
      <c r="J91" s="2" t="str">
        <f>IF(H91&lt;&gt;"",CONCATENATE(H91,"-",I91),"")</f>
        <v>E-Not applicable</v>
      </c>
    </row>
    <row r="92" spans="1:10" ht="45" x14ac:dyDescent="0.25">
      <c r="A92" s="2" t="s">
        <v>122</v>
      </c>
      <c r="B92" s="21" t="s">
        <v>84</v>
      </c>
      <c r="C92" s="3" t="s">
        <v>42</v>
      </c>
      <c r="D92" s="21" t="s">
        <v>634</v>
      </c>
      <c r="E92" s="3" t="s">
        <v>17</v>
      </c>
      <c r="I92" s="20" t="s">
        <v>571</v>
      </c>
      <c r="J92" s="2" t="str">
        <f t="shared" si="1"/>
        <v/>
      </c>
    </row>
    <row r="93" spans="1:10" x14ac:dyDescent="0.25">
      <c r="H93" s="2" t="s">
        <v>63</v>
      </c>
      <c r="I93" s="20" t="s">
        <v>852</v>
      </c>
      <c r="J93" s="2" t="str">
        <f t="shared" si="1"/>
        <v>A-Low levels (Basic tools for data collection and data analysis such as spreadsheets are used. The majority of data is saved in different files or internal systems and local databases with limited capacity of integration).</v>
      </c>
    </row>
    <row r="94" spans="1:10" x14ac:dyDescent="0.25">
      <c r="H94" s="2" t="s">
        <v>64</v>
      </c>
      <c r="I94" s="20" t="s">
        <v>853</v>
      </c>
      <c r="J94" s="2" t="str">
        <f t="shared" si="1"/>
        <v>B-Semi-automated and increasingly digitalized (Some advanced analytic tools are used in core HR areas and systems. A consistent data base is building. Increasing integration).</v>
      </c>
    </row>
    <row r="95" spans="1:10" x14ac:dyDescent="0.25">
      <c r="H95" s="2" t="s">
        <v>66</v>
      </c>
      <c r="I95" s="20" t="s">
        <v>854</v>
      </c>
      <c r="J95" s="2" t="str">
        <f t="shared" si="1"/>
        <v>C-Fully digitalized and automated (A consistent, functional and fully integrated database operates. Advanced analytic tools and cloud-based technologies are used).</v>
      </c>
    </row>
    <row r="96" spans="1:10" x14ac:dyDescent="0.25">
      <c r="H96" s="2" t="s">
        <v>65</v>
      </c>
      <c r="I96" s="20" t="s">
        <v>572</v>
      </c>
      <c r="J96" s="2" t="str">
        <f t="shared" si="1"/>
        <v xml:space="preserve">D-An integrated, holistic and predictive electronic system forWF&amp;SP operates functionally. </v>
      </c>
    </row>
    <row r="97" spans="1:10" x14ac:dyDescent="0.25">
      <c r="H97" s="2" t="s">
        <v>873</v>
      </c>
      <c r="I97" s="20" t="s">
        <v>874</v>
      </c>
      <c r="J97" s="2" t="str">
        <f t="shared" si="1"/>
        <v>E-Not applicable</v>
      </c>
    </row>
    <row r="98" spans="1:10" ht="30" x14ac:dyDescent="0.25">
      <c r="A98" s="2" t="s">
        <v>122</v>
      </c>
      <c r="C98" s="2"/>
      <c r="D98" s="21" t="s">
        <v>635</v>
      </c>
      <c r="E98" s="3" t="s">
        <v>19</v>
      </c>
      <c r="I98" s="20" t="s">
        <v>573</v>
      </c>
      <c r="J98" s="2" t="str">
        <f t="shared" si="1"/>
        <v/>
      </c>
    </row>
    <row r="99" spans="1:10" x14ac:dyDescent="0.25">
      <c r="H99" s="2" t="s">
        <v>541</v>
      </c>
      <c r="I99" s="20" t="s">
        <v>574</v>
      </c>
      <c r="J99" s="2" t="str">
        <f t="shared" si="1"/>
        <v>A.-Most Data is collected manually and in a non systematic way. Ad hoc IT WP applications.</v>
      </c>
    </row>
    <row r="100" spans="1:10" x14ac:dyDescent="0.25">
      <c r="H100" s="2" t="s">
        <v>543</v>
      </c>
      <c r="I100" s="20" t="s">
        <v>575</v>
      </c>
      <c r="J100" s="2" t="str">
        <f t="shared" si="1"/>
        <v xml:space="preserve">B.-WP data is available through IT systems, although manual interventions are needed. Wide use of HR metrics. Reactive IT WP applications. </v>
      </c>
    </row>
    <row r="101" spans="1:10" x14ac:dyDescent="0.25">
      <c r="H101" s="2" t="s">
        <v>545</v>
      </c>
      <c r="I101" s="20" t="s">
        <v>576</v>
      </c>
      <c r="J101" s="2" t="str">
        <f t="shared" si="1"/>
        <v xml:space="preserve">C.-All data required for WP is collected automatically with HR analytics used.  Proactive IT WP applications. </v>
      </c>
    </row>
    <row r="102" spans="1:10" x14ac:dyDescent="0.25">
      <c r="H102" s="2" t="s">
        <v>547</v>
      </c>
      <c r="I102" s="20" t="s">
        <v>577</v>
      </c>
      <c r="J102" s="2" t="str">
        <f t="shared" si="1"/>
        <v xml:space="preserve">D.- Data utilisation  Sophisticated HR Analytics in integrated IT systems.  Predictive IT WP applications. </v>
      </c>
    </row>
    <row r="103" spans="1:10" x14ac:dyDescent="0.25">
      <c r="H103" s="2" t="s">
        <v>873</v>
      </c>
      <c r="I103" s="20" t="s">
        <v>874</v>
      </c>
      <c r="J103" s="2" t="str">
        <f>IF(H103&lt;&gt;"",CONCATENATE(H103,"-",I103),"")</f>
        <v>E-Not applicable</v>
      </c>
    </row>
    <row r="104" spans="1:10" ht="90" x14ac:dyDescent="0.25">
      <c r="A104" s="2" t="s">
        <v>122</v>
      </c>
      <c r="B104" s="21" t="s">
        <v>90</v>
      </c>
      <c r="C104" s="3" t="s">
        <v>44</v>
      </c>
      <c r="D104" s="21" t="s">
        <v>636</v>
      </c>
      <c r="E104" s="3" t="s">
        <v>21</v>
      </c>
      <c r="I104" s="20" t="s">
        <v>578</v>
      </c>
      <c r="J104" s="2" t="str">
        <f t="shared" si="1"/>
        <v/>
      </c>
    </row>
    <row r="105" spans="1:10" x14ac:dyDescent="0.25">
      <c r="H105" s="2" t="s">
        <v>63</v>
      </c>
      <c r="I105" s="20" t="s">
        <v>579</v>
      </c>
      <c r="J105" s="2" t="str">
        <f t="shared" si="1"/>
        <v>A- WF&amp;SP are based exclusively on internal HR  unit(s) information.</v>
      </c>
    </row>
    <row r="106" spans="1:10" x14ac:dyDescent="0.25">
      <c r="H106" s="2" t="s">
        <v>64</v>
      </c>
      <c r="I106" s="20" t="s">
        <v>580</v>
      </c>
      <c r="J106" s="2" t="str">
        <f t="shared" si="1"/>
        <v xml:space="preserve">B-HR is making suggestions of the future work based on the collected information </v>
      </c>
    </row>
    <row r="107" spans="1:10" x14ac:dyDescent="0.25">
      <c r="H107" s="2" t="s">
        <v>66</v>
      </c>
      <c r="I107" s="20" t="s">
        <v>581</v>
      </c>
      <c r="J107" s="2" t="str">
        <f t="shared" si="1"/>
        <v>C-There is some co-operation between HR and the business areas.</v>
      </c>
    </row>
    <row r="108" spans="1:10" x14ac:dyDescent="0.25">
      <c r="H108" s="2" t="s">
        <v>65</v>
      </c>
      <c r="I108" s="20" t="s">
        <v>582</v>
      </c>
      <c r="J108" s="2" t="str">
        <f t="shared" si="1"/>
        <v xml:space="preserve">D-There is ongoing co-operation with people who have the knowledge of the changes of the work. Workshops and meetings are pre-scheduled and the process is defined </v>
      </c>
    </row>
    <row r="109" spans="1:10" x14ac:dyDescent="0.25">
      <c r="H109" s="2" t="s">
        <v>873</v>
      </c>
      <c r="I109" s="20" t="s">
        <v>874</v>
      </c>
      <c r="J109" s="2" t="str">
        <f t="shared" si="1"/>
        <v>E-Not applicable</v>
      </c>
    </row>
    <row r="110" spans="1:10" ht="45" x14ac:dyDescent="0.25">
      <c r="A110" s="2" t="s">
        <v>122</v>
      </c>
      <c r="B110" s="21" t="s">
        <v>378</v>
      </c>
      <c r="C110" s="3" t="s">
        <v>45</v>
      </c>
      <c r="D110" s="21" t="s">
        <v>638</v>
      </c>
      <c r="E110" s="3" t="s">
        <v>22</v>
      </c>
      <c r="I110" s="20" t="s">
        <v>583</v>
      </c>
      <c r="J110" s="2" t="str">
        <f t="shared" si="1"/>
        <v/>
      </c>
    </row>
    <row r="111" spans="1:10" x14ac:dyDescent="0.25">
      <c r="H111" s="2" t="s">
        <v>63</v>
      </c>
      <c r="I111" s="20" t="s">
        <v>584</v>
      </c>
      <c r="J111" s="2" t="str">
        <f t="shared" si="1"/>
        <v xml:space="preserve">A-There is no official communication plan/scheme/channels for workforce planning practices. WF&amp;SP practices are communicated in an ad hoc manner, by traditional, formal means. </v>
      </c>
    </row>
    <row r="112" spans="1:10" x14ac:dyDescent="0.25">
      <c r="H112" s="2" t="s">
        <v>64</v>
      </c>
      <c r="I112" s="20" t="s">
        <v>585</v>
      </c>
      <c r="J112" s="2" t="str">
        <f t="shared" si="1"/>
        <v xml:space="preserve">B-Communication is through modern IT channels, but not in a standarized way.  WF&amp;SP practices are communicated in an reactive manner. </v>
      </c>
    </row>
    <row r="113" spans="1:10" x14ac:dyDescent="0.25">
      <c r="H113" s="2" t="s">
        <v>66</v>
      </c>
      <c r="I113" s="20" t="s">
        <v>586</v>
      </c>
      <c r="J113" s="2" t="str">
        <f t="shared" si="1"/>
        <v>C-Communication is through advanced, sophisticated IT channels, WF&amp;SP practices are communicated in an standarized communication scheme.</v>
      </c>
    </row>
    <row r="114" spans="1:10" x14ac:dyDescent="0.25">
      <c r="H114" s="2" t="s">
        <v>65</v>
      </c>
      <c r="I114" s="20" t="s">
        <v>587</v>
      </c>
      <c r="J114" s="2" t="str">
        <f t="shared" si="1"/>
        <v xml:space="preserve">D-WF&amp;SP practices are communicated by an integrated communication scheme. </v>
      </c>
    </row>
    <row r="115" spans="1:10" x14ac:dyDescent="0.25">
      <c r="H115" s="2" t="s">
        <v>873</v>
      </c>
      <c r="I115" s="20" t="s">
        <v>874</v>
      </c>
      <c r="J115" s="2" t="str">
        <f>IF(H115&lt;&gt;"",CONCATENATE(H115,"-",I115),"")</f>
        <v>E-Not applicable</v>
      </c>
    </row>
    <row r="116" spans="1:10" ht="30" x14ac:dyDescent="0.25">
      <c r="A116" s="2" t="s">
        <v>122</v>
      </c>
      <c r="B116" s="21" t="s">
        <v>379</v>
      </c>
      <c r="C116" s="3" t="s">
        <v>47</v>
      </c>
      <c r="D116" s="21" t="s">
        <v>639</v>
      </c>
      <c r="E116" s="3" t="s">
        <v>23</v>
      </c>
      <c r="I116" s="20" t="s">
        <v>495</v>
      </c>
      <c r="J116" s="2" t="str">
        <f t="shared" si="1"/>
        <v/>
      </c>
    </row>
    <row r="117" spans="1:10" x14ac:dyDescent="0.25">
      <c r="H117" s="2" t="s">
        <v>63</v>
      </c>
      <c r="I117" s="20" t="s">
        <v>588</v>
      </c>
      <c r="J117" s="2" t="str">
        <f t="shared" si="1"/>
        <v xml:space="preserve">A-Job specifications are not systematically documented for every job. There is only a basic job requirements outlined. </v>
      </c>
    </row>
    <row r="118" spans="1:10" x14ac:dyDescent="0.25">
      <c r="H118" s="2" t="s">
        <v>64</v>
      </c>
      <c r="I118" s="20" t="s">
        <v>589</v>
      </c>
      <c r="J118" s="2" t="str">
        <f t="shared" si="1"/>
        <v>B-There is systematic documentation for job specifications for the key jobs.</v>
      </c>
    </row>
    <row r="119" spans="1:10" x14ac:dyDescent="0.25">
      <c r="H119" s="2" t="s">
        <v>66</v>
      </c>
      <c r="I119" s="20" t="s">
        <v>590</v>
      </c>
      <c r="J119" s="2" t="str">
        <f t="shared" si="1"/>
        <v>C-There is a systematic job specification  for all the jobs of the organisation upon which all workforce planning decision are based.</v>
      </c>
    </row>
    <row r="120" spans="1:10" x14ac:dyDescent="0.25">
      <c r="H120" s="2" t="s">
        <v>65</v>
      </c>
      <c r="I120" s="20" t="s">
        <v>591</v>
      </c>
      <c r="J120" s="2" t="str">
        <f t="shared" si="1"/>
        <v xml:space="preserve">D-There is a holistic job specification scheme integrated in workforce planning procedures. </v>
      </c>
    </row>
    <row r="121" spans="1:10" x14ac:dyDescent="0.25">
      <c r="H121" s="2" t="s">
        <v>873</v>
      </c>
      <c r="I121" s="20" t="s">
        <v>874</v>
      </c>
      <c r="J121" s="2" t="str">
        <f t="shared" si="1"/>
        <v>E-Not applicable</v>
      </c>
    </row>
    <row r="122" spans="1:10" ht="30" x14ac:dyDescent="0.25">
      <c r="A122" s="2" t="s">
        <v>122</v>
      </c>
      <c r="C122" s="2"/>
      <c r="D122" s="21" t="s">
        <v>640</v>
      </c>
      <c r="E122" s="3" t="s">
        <v>24</v>
      </c>
      <c r="I122" s="20" t="s">
        <v>495</v>
      </c>
      <c r="J122" s="2" t="str">
        <f t="shared" si="1"/>
        <v/>
      </c>
    </row>
    <row r="123" spans="1:10" x14ac:dyDescent="0.25">
      <c r="H123" s="2" t="s">
        <v>63</v>
      </c>
      <c r="I123" s="20" t="s">
        <v>592</v>
      </c>
      <c r="J123" s="2" t="str">
        <f t="shared" si="1"/>
        <v>A-There is a recognition of immediate needs. Decisions about filling any positions in the organization are done on ad-hoc basis.</v>
      </c>
    </row>
    <row r="124" spans="1:10" x14ac:dyDescent="0.25">
      <c r="H124" s="2" t="s">
        <v>64</v>
      </c>
      <c r="I124" s="20" t="s">
        <v>593</v>
      </c>
      <c r="J124" s="2" t="str">
        <f t="shared" si="1"/>
        <v>B-Inquiries are organized periodically in order to get information about the staffing needs in specific areas of the organization (e.g. By hierarchical levels or by organizational units)</v>
      </c>
    </row>
    <row r="125" spans="1:10" x14ac:dyDescent="0.25">
      <c r="H125" s="2" t="s">
        <v>66</v>
      </c>
      <c r="I125" s="20" t="s">
        <v>594</v>
      </c>
      <c r="J125" s="2" t="str">
        <f t="shared" si="1"/>
        <v xml:space="preserve">C-Systematic overview of existing needs for staff and competences in all hierarchy levels </v>
      </c>
    </row>
    <row r="126" spans="1:10" x14ac:dyDescent="0.25">
      <c r="H126" s="2" t="s">
        <v>65</v>
      </c>
      <c r="I126" s="20" t="s">
        <v>595</v>
      </c>
      <c r="J126" s="2" t="str">
        <f t="shared" si="1"/>
        <v xml:space="preserve">D-Integrated procedures focusing on mapping currently and future staff needs and competences and foreseeing future needs   </v>
      </c>
    </row>
    <row r="127" spans="1:10" x14ac:dyDescent="0.25">
      <c r="H127" s="2" t="s">
        <v>873</v>
      </c>
      <c r="I127" s="20" t="s">
        <v>874</v>
      </c>
      <c r="J127" s="2" t="str">
        <f>IF(H127&lt;&gt;"",CONCATENATE(H127,"-",I127),"")</f>
        <v>E-Not applicable</v>
      </c>
    </row>
    <row r="128" spans="1:10" ht="30" x14ac:dyDescent="0.25">
      <c r="A128" s="2" t="s">
        <v>122</v>
      </c>
      <c r="C128" s="2"/>
      <c r="D128" s="21" t="s">
        <v>641</v>
      </c>
      <c r="E128" s="3" t="s">
        <v>25</v>
      </c>
      <c r="I128" s="20" t="s">
        <v>596</v>
      </c>
      <c r="J128" s="2" t="str">
        <f t="shared" si="1"/>
        <v/>
      </c>
    </row>
    <row r="129" spans="1:12" x14ac:dyDescent="0.25">
      <c r="H129" s="2" t="s">
        <v>541</v>
      </c>
      <c r="I129" s="20" t="s">
        <v>597</v>
      </c>
      <c r="J129" s="2" t="str">
        <f t="shared" si="1"/>
        <v>A.-There is no system to grow/prepare high potentials for any future jobs. They start to learn new jobs not earlier than when they are actually offered a new job.</v>
      </c>
    </row>
    <row r="130" spans="1:12" x14ac:dyDescent="0.25">
      <c r="H130" s="2" t="s">
        <v>543</v>
      </c>
      <c r="I130" s="20" t="s">
        <v>598</v>
      </c>
      <c r="J130" s="2" t="str">
        <f t="shared" si="1"/>
        <v>B.-When specific organizational changes are planned in some parts of the organization, potential job holders in the new structure are provided with support to get ready for filling the requirements of new positions.</v>
      </c>
    </row>
    <row r="131" spans="1:12" x14ac:dyDescent="0.25">
      <c r="H131" s="2" t="s">
        <v>545</v>
      </c>
      <c r="I131" s="20" t="s">
        <v>599</v>
      </c>
      <c r="J131" s="2" t="str">
        <f t="shared" si="1"/>
        <v>C.-Succession planning to every business-critical role is ensured through training and mentoring.</v>
      </c>
    </row>
    <row r="132" spans="1:12" x14ac:dyDescent="0.25">
      <c r="H132" s="2" t="s">
        <v>547</v>
      </c>
      <c r="I132" s="20" t="s">
        <v>600</v>
      </c>
      <c r="J132" s="2" t="str">
        <f t="shared" si="1"/>
        <v>D.-Every member, who has been identified as potential leader of critical position holder, has individual development plan to ensure the development of new competencies and so, close the competency gaps with tomorrow's needs.</v>
      </c>
    </row>
    <row r="133" spans="1:12" x14ac:dyDescent="0.25">
      <c r="H133" s="2" t="s">
        <v>873</v>
      </c>
      <c r="I133" s="20" t="s">
        <v>874</v>
      </c>
      <c r="J133" s="2" t="str">
        <f t="shared" si="1"/>
        <v>E-Not applicable</v>
      </c>
    </row>
    <row r="134" spans="1:12" ht="45" x14ac:dyDescent="0.25">
      <c r="A134" s="2" t="s">
        <v>122</v>
      </c>
      <c r="B134" s="21" t="s">
        <v>37</v>
      </c>
      <c r="C134" s="3" t="s">
        <v>4</v>
      </c>
      <c r="D134" s="21" t="s">
        <v>12</v>
      </c>
      <c r="E134" s="3" t="s">
        <v>6</v>
      </c>
      <c r="J134" s="2" t="str">
        <f t="shared" si="0"/>
        <v/>
      </c>
      <c r="L134" s="2" t="s">
        <v>551</v>
      </c>
    </row>
    <row r="135" spans="1:12" x14ac:dyDescent="0.25">
      <c r="H135" s="2" t="s">
        <v>63</v>
      </c>
      <c r="I135" s="20" t="s">
        <v>552</v>
      </c>
      <c r="J135" s="2" t="str">
        <f t="shared" ref="J135:J144" si="2">IF(H135&lt;&gt;"",CONCATENATE(H135,"-",I135),"")</f>
        <v xml:space="preserve">A-They are separate </v>
      </c>
    </row>
    <row r="136" spans="1:12" x14ac:dyDescent="0.25">
      <c r="H136" s="2" t="s">
        <v>64</v>
      </c>
      <c r="I136" s="20" t="s">
        <v>553</v>
      </c>
      <c r="J136" s="2" t="str">
        <f t="shared" si="2"/>
        <v xml:space="preserve">B-Limited feedback loop </v>
      </c>
    </row>
    <row r="137" spans="1:12" x14ac:dyDescent="0.25">
      <c r="H137" s="2" t="s">
        <v>66</v>
      </c>
      <c r="I137" s="20" t="s">
        <v>554</v>
      </c>
      <c r="J137" s="2" t="str">
        <f t="shared" si="2"/>
        <v>C-They are linked</v>
      </c>
    </row>
    <row r="138" spans="1:12" x14ac:dyDescent="0.25">
      <c r="H138" s="2" t="s">
        <v>65</v>
      </c>
      <c r="I138" s="20" t="s">
        <v>555</v>
      </c>
      <c r="J138" s="2" t="str">
        <f t="shared" si="2"/>
        <v xml:space="preserve">D-They are part of business planning process and it is examined regularly </v>
      </c>
    </row>
    <row r="139" spans="1:12" x14ac:dyDescent="0.25">
      <c r="H139" s="2" t="s">
        <v>873</v>
      </c>
      <c r="I139" s="20" t="s">
        <v>874</v>
      </c>
      <c r="J139" s="2" t="str">
        <f t="shared" si="2"/>
        <v>E-Not applicable</v>
      </c>
    </row>
    <row r="140" spans="1:12" ht="30" x14ac:dyDescent="0.25">
      <c r="A140" s="2" t="s">
        <v>122</v>
      </c>
      <c r="B140" s="21" t="s">
        <v>39</v>
      </c>
      <c r="C140" s="3" t="s">
        <v>8</v>
      </c>
      <c r="D140" s="21" t="s">
        <v>637</v>
      </c>
      <c r="E140" s="3" t="s">
        <v>10</v>
      </c>
      <c r="J140" s="2" t="str">
        <f t="shared" si="2"/>
        <v/>
      </c>
      <c r="L140" s="2" t="s">
        <v>556</v>
      </c>
    </row>
    <row r="141" spans="1:12" x14ac:dyDescent="0.25">
      <c r="H141" s="2" t="s">
        <v>63</v>
      </c>
      <c r="I141" s="20" t="s">
        <v>557</v>
      </c>
      <c r="J141" s="2" t="str">
        <f t="shared" si="2"/>
        <v>A-Budget is not including relevant expenses</v>
      </c>
    </row>
    <row r="142" spans="1:12" x14ac:dyDescent="0.25">
      <c r="H142" s="2" t="s">
        <v>64</v>
      </c>
      <c r="I142" s="20" t="s">
        <v>558</v>
      </c>
      <c r="J142" s="2" t="str">
        <f t="shared" si="2"/>
        <v>B-Are not priority inputs in the budgeting process of the organization</v>
      </c>
    </row>
    <row r="143" spans="1:12" x14ac:dyDescent="0.25">
      <c r="H143" s="2" t="s">
        <v>66</v>
      </c>
      <c r="I143" s="20" t="s">
        <v>559</v>
      </c>
      <c r="J143" s="2" t="str">
        <f t="shared" si="2"/>
        <v>C-They are considered as important issues taken into account in the budgeting process</v>
      </c>
    </row>
    <row r="144" spans="1:12" x14ac:dyDescent="0.25">
      <c r="H144" s="2" t="s">
        <v>65</v>
      </c>
      <c r="I144" s="20" t="s">
        <v>560</v>
      </c>
      <c r="J144" s="2" t="str">
        <f t="shared" si="2"/>
        <v xml:space="preserve">D-They are considered a strategic input of the budgeting process as Human resources are considered the most important asset of the organization </v>
      </c>
    </row>
    <row r="145" spans="1:10" x14ac:dyDescent="0.25">
      <c r="H145" s="2" t="s">
        <v>873</v>
      </c>
      <c r="I145" s="20" t="s">
        <v>874</v>
      </c>
      <c r="J145" s="2" t="str">
        <f>IF(H145&lt;&gt;"",CONCATENATE(H145,"-",I145),"")</f>
        <v>E-Not applicable</v>
      </c>
    </row>
    <row r="146" spans="1:10" ht="120" x14ac:dyDescent="0.25">
      <c r="A146" s="2" t="s">
        <v>122</v>
      </c>
      <c r="B146" s="21" t="s">
        <v>48</v>
      </c>
      <c r="C146" s="3" t="s">
        <v>53</v>
      </c>
      <c r="D146" s="21" t="s">
        <v>67</v>
      </c>
      <c r="E146" s="3" t="s">
        <v>30</v>
      </c>
      <c r="I146" s="20" t="s">
        <v>611</v>
      </c>
      <c r="J146" s="2" t="str">
        <f t="shared" ref="J146:J168" si="3">IF(H146&lt;&gt;"",CONCATENATE(H146,"-",I146),"")</f>
        <v/>
      </c>
    </row>
    <row r="147" spans="1:10" x14ac:dyDescent="0.25">
      <c r="C147" s="2"/>
      <c r="H147" s="2" t="s">
        <v>63</v>
      </c>
      <c r="I147" s="20" t="s">
        <v>612</v>
      </c>
      <c r="J147" s="2" t="str">
        <f t="shared" si="3"/>
        <v xml:space="preserve">A-There is no usage of Change management procedures . </v>
      </c>
    </row>
    <row r="148" spans="1:10" x14ac:dyDescent="0.25">
      <c r="H148" s="2" t="s">
        <v>64</v>
      </c>
      <c r="I148" s="20" t="s">
        <v>613</v>
      </c>
      <c r="J148" s="2" t="str">
        <f t="shared" si="3"/>
        <v xml:space="preserve">B-Change Management procedures are sporadically part of decision making process on Workforce and Succession Planning issues . </v>
      </c>
    </row>
    <row r="149" spans="1:10" x14ac:dyDescent="0.25">
      <c r="H149" s="2" t="s">
        <v>66</v>
      </c>
      <c r="I149" s="20" t="s">
        <v>614</v>
      </c>
      <c r="J149" s="2" t="str">
        <f t="shared" si="3"/>
        <v xml:space="preserve">C- Workforce and Succession Planning use frequently input from the established Change management procedures . </v>
      </c>
    </row>
    <row r="150" spans="1:10" x14ac:dyDescent="0.25">
      <c r="H150" s="2" t="s">
        <v>65</v>
      </c>
      <c r="I150" s="20" t="s">
        <v>615</v>
      </c>
      <c r="J150" s="2" t="str">
        <f t="shared" si="3"/>
        <v>D-All decisions on Workforce and Succession Planning issues (strategic, tactical and operational) include documented assessment of change managemet questions while , in turn , they are used as tools supporting change and innovation.</v>
      </c>
    </row>
    <row r="151" spans="1:10" x14ac:dyDescent="0.25">
      <c r="H151" s="2" t="s">
        <v>873</v>
      </c>
      <c r="I151" s="20" t="s">
        <v>874</v>
      </c>
      <c r="J151" s="2" t="str">
        <f t="shared" si="3"/>
        <v>E-Not applicable</v>
      </c>
    </row>
    <row r="152" spans="1:10" ht="75" x14ac:dyDescent="0.25">
      <c r="A152" s="2" t="s">
        <v>122</v>
      </c>
      <c r="B152" s="21" t="s">
        <v>50</v>
      </c>
      <c r="C152" s="3" t="s">
        <v>55</v>
      </c>
      <c r="D152" s="21" t="s">
        <v>27</v>
      </c>
      <c r="E152" s="3" t="s">
        <v>32</v>
      </c>
      <c r="I152" s="20" t="s">
        <v>616</v>
      </c>
      <c r="J152" s="2" t="str">
        <f t="shared" si="3"/>
        <v/>
      </c>
    </row>
    <row r="153" spans="1:10" x14ac:dyDescent="0.25">
      <c r="C153" s="2"/>
      <c r="H153" s="2" t="s">
        <v>63</v>
      </c>
      <c r="I153" s="20" t="s">
        <v>617</v>
      </c>
      <c r="J153" s="2" t="str">
        <f t="shared" si="3"/>
        <v xml:space="preserve">A-Change &amp; Risk management procedures are not considered important. </v>
      </c>
    </row>
    <row r="154" spans="1:10" x14ac:dyDescent="0.25">
      <c r="H154" s="2" t="s">
        <v>64</v>
      </c>
      <c r="I154" s="20" t="s">
        <v>618</v>
      </c>
      <c r="J154" s="2" t="str">
        <f t="shared" si="3"/>
        <v xml:space="preserve">B-Change &amp; Risk Management procedures are occasionally part of decision making process on Workforce and Succession Planning issues . </v>
      </c>
    </row>
    <row r="155" spans="1:10" x14ac:dyDescent="0.25">
      <c r="H155" s="2" t="s">
        <v>66</v>
      </c>
      <c r="I155" s="20" t="s">
        <v>619</v>
      </c>
      <c r="J155" s="2" t="str">
        <f t="shared" si="3"/>
        <v xml:space="preserve">C- Workforce and Succession Planning use frequently input from the established Change&amp; Risk management procedures . </v>
      </c>
    </row>
    <row r="156" spans="1:10" x14ac:dyDescent="0.25">
      <c r="H156" s="2" t="s">
        <v>65</v>
      </c>
      <c r="I156" s="20" t="s">
        <v>615</v>
      </c>
      <c r="J156" s="2" t="str">
        <f t="shared" si="3"/>
        <v>D-All decisions on Workforce and Succession Planning issues (strategic, tactical and operational) include documented assessment of change managemet questions while , in turn , they are used as tools supporting change and innovation.</v>
      </c>
    </row>
    <row r="157" spans="1:10" x14ac:dyDescent="0.25">
      <c r="H157" s="2" t="s">
        <v>873</v>
      </c>
      <c r="I157" s="20" t="s">
        <v>874</v>
      </c>
      <c r="J157" s="2" t="str">
        <f>IF(H157&lt;&gt;"",CONCATENATE(H157,"-",I157),"")</f>
        <v>E-Not applicable</v>
      </c>
    </row>
    <row r="158" spans="1:10" ht="75" x14ac:dyDescent="0.25">
      <c r="A158" s="2" t="s">
        <v>122</v>
      </c>
      <c r="B158" s="21" t="s">
        <v>52</v>
      </c>
      <c r="C158" s="3" t="s">
        <v>57</v>
      </c>
      <c r="D158" s="21" t="s">
        <v>171</v>
      </c>
      <c r="E158" s="3" t="s">
        <v>26</v>
      </c>
      <c r="I158" s="20" t="s">
        <v>601</v>
      </c>
      <c r="J158" s="2" t="str">
        <f t="shared" si="3"/>
        <v/>
      </c>
    </row>
    <row r="159" spans="1:10" x14ac:dyDescent="0.25">
      <c r="C159" s="2"/>
      <c r="H159" s="2" t="s">
        <v>63</v>
      </c>
      <c r="I159" s="20" t="s">
        <v>602</v>
      </c>
      <c r="J159" s="2" t="str">
        <f t="shared" si="3"/>
        <v>A-No analysis of the necessary knowledge and skills requirements takes place within the organization.</v>
      </c>
    </row>
    <row r="160" spans="1:10" x14ac:dyDescent="0.25">
      <c r="H160" s="2" t="s">
        <v>64</v>
      </c>
      <c r="I160" s="20" t="s">
        <v>603</v>
      </c>
      <c r="J160" s="2" t="str">
        <f t="shared" si="3"/>
        <v>B-Some analysis of the necessary knowledge and skills requirements takes place  in a non systematic way and regarding only random parts of the business processes.</v>
      </c>
    </row>
    <row r="161" spans="1:10" x14ac:dyDescent="0.25">
      <c r="H161" s="2" t="s">
        <v>66</v>
      </c>
      <c r="I161" s="20" t="s">
        <v>604</v>
      </c>
      <c r="J161" s="2" t="str">
        <f t="shared" si="3"/>
        <v>C-The organisation systematically analyzes the knowledge and skills requirements of the main business processeses and looks for in-house solutions so to bridge potential gaps.</v>
      </c>
    </row>
    <row r="162" spans="1:10" x14ac:dyDescent="0.25">
      <c r="H162" s="2" t="s">
        <v>65</v>
      </c>
      <c r="I162" s="20" t="s">
        <v>605</v>
      </c>
      <c r="J162" s="2" t="str">
        <f t="shared" si="3"/>
        <v xml:space="preserve">D-The organization systematically assesses knowledge and skills requirements in all key process areas and encompass relative data in an integrated model for HR development. </v>
      </c>
    </row>
    <row r="163" spans="1:10" x14ac:dyDescent="0.25">
      <c r="H163" s="2" t="s">
        <v>873</v>
      </c>
      <c r="I163" s="20" t="s">
        <v>874</v>
      </c>
      <c r="J163" s="2" t="str">
        <f t="shared" si="3"/>
        <v>E-Not applicable</v>
      </c>
    </row>
    <row r="164" spans="1:10" ht="60" x14ac:dyDescent="0.25">
      <c r="A164" s="2" t="s">
        <v>122</v>
      </c>
      <c r="B164" s="21" t="s">
        <v>54</v>
      </c>
      <c r="C164" s="3" t="s">
        <v>51</v>
      </c>
      <c r="D164" s="21" t="s">
        <v>31</v>
      </c>
      <c r="E164" s="3" t="s">
        <v>28</v>
      </c>
      <c r="I164" s="20" t="s">
        <v>606</v>
      </c>
      <c r="J164" s="2" t="str">
        <f t="shared" si="3"/>
        <v/>
      </c>
    </row>
    <row r="165" spans="1:10" x14ac:dyDescent="0.25">
      <c r="H165" s="2" t="s">
        <v>63</v>
      </c>
      <c r="I165" s="20" t="s">
        <v>607</v>
      </c>
      <c r="J165" s="2" t="str">
        <f t="shared" si="3"/>
        <v>A-There is no  knowledge and skills assessment  procedures within the organization.</v>
      </c>
    </row>
    <row r="166" spans="1:10" x14ac:dyDescent="0.25">
      <c r="H166" s="2" t="s">
        <v>64</v>
      </c>
      <c r="I166" s="20" t="s">
        <v>608</v>
      </c>
      <c r="J166" s="2" t="str">
        <f t="shared" si="3"/>
        <v>B-Some  knowledge and skills assessment takes place mostly linked with training needs.</v>
      </c>
    </row>
    <row r="167" spans="1:10" x14ac:dyDescent="0.25">
      <c r="H167" s="2" t="s">
        <v>66</v>
      </c>
      <c r="I167" s="20" t="s">
        <v>609</v>
      </c>
      <c r="J167" s="2" t="str">
        <f t="shared" si="3"/>
        <v>C-The organisation systematically assesses knowledge and skills levels of existing staff-members on an individual basis,mostly for training purposes .</v>
      </c>
    </row>
    <row r="168" spans="1:10" x14ac:dyDescent="0.25">
      <c r="H168" s="2" t="s">
        <v>65</v>
      </c>
      <c r="I168" s="20" t="s">
        <v>610</v>
      </c>
      <c r="J168" s="2" t="str">
        <f t="shared" si="3"/>
        <v>D- The organisation systematically assesses knowledge and skills levels of existing staff-members on an individual basis, using the results as an input for training and coaching plans linked with internal job transfer and promotion perspectives.</v>
      </c>
    </row>
    <row r="169" spans="1:10" x14ac:dyDescent="0.25">
      <c r="H169" s="2" t="s">
        <v>873</v>
      </c>
      <c r="I169" s="20" t="s">
        <v>874</v>
      </c>
      <c r="J169" s="2" t="str">
        <f>IF(H169&lt;&gt;"",CONCATENATE(H169,"-",I169),"")</f>
        <v>E-Not applicable</v>
      </c>
    </row>
    <row r="170" spans="1:10" ht="60" x14ac:dyDescent="0.25">
      <c r="A170" s="2" t="s">
        <v>122</v>
      </c>
      <c r="B170" s="21" t="s">
        <v>56</v>
      </c>
      <c r="C170" s="3" t="s">
        <v>49</v>
      </c>
      <c r="D170" s="21" t="s">
        <v>33</v>
      </c>
      <c r="E170" s="3" t="s">
        <v>34</v>
      </c>
      <c r="I170" s="20" t="s">
        <v>620</v>
      </c>
      <c r="J170" s="2" t="str">
        <f t="shared" ref="J170:J245" si="4">IF(H170&lt;&gt;"",CONCATENATE(H170,"-",I170),"")</f>
        <v/>
      </c>
    </row>
    <row r="171" spans="1:10" x14ac:dyDescent="0.25">
      <c r="H171" s="2" t="s">
        <v>63</v>
      </c>
      <c r="I171" s="20" t="s">
        <v>602</v>
      </c>
      <c r="J171" s="2" t="str">
        <f t="shared" si="4"/>
        <v>A-No analysis of the necessary knowledge and skills requirements takes place within the organization.</v>
      </c>
    </row>
    <row r="172" spans="1:10" x14ac:dyDescent="0.25">
      <c r="H172" s="2" t="s">
        <v>64</v>
      </c>
      <c r="I172" s="20" t="s">
        <v>603</v>
      </c>
      <c r="J172" s="2" t="str">
        <f t="shared" si="4"/>
        <v>B-Some analysis of the necessary knowledge and skills requirements takes place  in a non systematic way and regarding only random parts of the business processes.</v>
      </c>
    </row>
    <row r="173" spans="1:10" x14ac:dyDescent="0.25">
      <c r="H173" s="2" t="s">
        <v>66</v>
      </c>
      <c r="I173" s="20" t="s">
        <v>604</v>
      </c>
      <c r="J173" s="2" t="str">
        <f t="shared" si="4"/>
        <v>C-The organisation systematically analyzes the knowledge and skills requirements of the main business processeses and looks for in-house solutions so to bridge potential gaps.</v>
      </c>
    </row>
    <row r="174" spans="1:10" x14ac:dyDescent="0.25">
      <c r="H174" s="2" t="s">
        <v>65</v>
      </c>
      <c r="I174" s="20" t="s">
        <v>621</v>
      </c>
      <c r="J174" s="2" t="str">
        <f t="shared" si="4"/>
        <v xml:space="preserve">D-The organization systematicacally assesses knowledge and skills requirements in all key process areas and encompass relative data in an integrated model for HR development. </v>
      </c>
    </row>
    <row r="175" spans="1:10" x14ac:dyDescent="0.25">
      <c r="H175" s="2" t="s">
        <v>873</v>
      </c>
      <c r="I175" s="20" t="s">
        <v>874</v>
      </c>
      <c r="J175" s="2" t="str">
        <f t="shared" si="4"/>
        <v>E-Not applicable</v>
      </c>
    </row>
    <row r="176" spans="1:10" ht="60" x14ac:dyDescent="0.25">
      <c r="A176" s="2" t="s">
        <v>122</v>
      </c>
      <c r="B176" s="21" t="s">
        <v>58</v>
      </c>
      <c r="C176" s="3" t="s">
        <v>59</v>
      </c>
      <c r="D176" s="21" t="s">
        <v>35</v>
      </c>
      <c r="E176" s="3" t="s">
        <v>36</v>
      </c>
      <c r="I176" s="20" t="s">
        <v>622</v>
      </c>
      <c r="J176" s="2" t="str">
        <f t="shared" si="4"/>
        <v/>
      </c>
    </row>
    <row r="177" spans="1:10" x14ac:dyDescent="0.25">
      <c r="H177" s="2" t="s">
        <v>63</v>
      </c>
      <c r="I177" s="20" t="s">
        <v>623</v>
      </c>
      <c r="J177" s="2" t="str">
        <f t="shared" si="4"/>
        <v>A-There is no competency gaps analysis  procedures within the organization.</v>
      </c>
    </row>
    <row r="178" spans="1:10" x14ac:dyDescent="0.25">
      <c r="H178" s="2" t="s">
        <v>64</v>
      </c>
      <c r="I178" s="20" t="s">
        <v>624</v>
      </c>
      <c r="J178" s="2" t="str">
        <f t="shared" si="4"/>
        <v>B-Some  competency assessment takes randomly place .</v>
      </c>
    </row>
    <row r="179" spans="1:10" x14ac:dyDescent="0.25">
      <c r="H179" s="2" t="s">
        <v>66</v>
      </c>
      <c r="I179" s="20" t="s">
        <v>625</v>
      </c>
      <c r="J179" s="2" t="str">
        <f t="shared" si="4"/>
        <v>C-The organisation systematically assesses individual competency gaps  for all staff-members .</v>
      </c>
    </row>
    <row r="180" spans="1:10" x14ac:dyDescent="0.25">
      <c r="H180" s="2" t="s">
        <v>65</v>
      </c>
      <c r="I180" s="20" t="s">
        <v>626</v>
      </c>
      <c r="J180" s="2" t="str">
        <f t="shared" si="4"/>
        <v>D- The organisation systematically assesses on an individual basis and for all staff-members competency gaps using such data as input for training and coaching plans linked with internal job transfer and promotion perspectives.</v>
      </c>
    </row>
    <row r="181" spans="1:10" x14ac:dyDescent="0.25">
      <c r="H181" s="2" t="s">
        <v>873</v>
      </c>
      <c r="I181" s="20" t="s">
        <v>874</v>
      </c>
      <c r="J181" s="2" t="str">
        <f>IF(H181&lt;&gt;"",CONCATENATE(H181,"-",I181),"")</f>
        <v>E-Not applicable</v>
      </c>
    </row>
    <row r="182" spans="1:10" ht="30" x14ac:dyDescent="0.25">
      <c r="A182" s="2" t="s">
        <v>148</v>
      </c>
      <c r="B182" s="21" t="s">
        <v>127</v>
      </c>
      <c r="C182" s="16" t="s">
        <v>128</v>
      </c>
      <c r="D182" s="21" t="s">
        <v>129</v>
      </c>
      <c r="E182" s="3" t="s">
        <v>130</v>
      </c>
      <c r="I182" s="20" t="s">
        <v>648</v>
      </c>
      <c r="J182" s="2" t="str">
        <f t="shared" si="4"/>
        <v/>
      </c>
    </row>
    <row r="183" spans="1:10" x14ac:dyDescent="0.25">
      <c r="H183" s="2" t="s">
        <v>541</v>
      </c>
      <c r="I183" s="20" t="s">
        <v>649</v>
      </c>
      <c r="J183" s="2" t="str">
        <f t="shared" si="4"/>
        <v xml:space="preserve">A.-Available statistical data sets are collated from operational HR processes. Descriptive data is available for internal performance meaures including sick leave rates, performance ratings and the size of the workforce. A compliance based focus characterises this approach.
</v>
      </c>
    </row>
    <row r="184" spans="1:10" x14ac:dyDescent="0.25">
      <c r="H184" s="2" t="s">
        <v>543</v>
      </c>
      <c r="I184" s="20" t="s">
        <v>650</v>
      </c>
      <c r="J184" s="2" t="str">
        <f t="shared" si="4"/>
        <v xml:space="preserve">B.-Descriptive data is available to provide a snapshot of the current workforce or to track a critical metric over time e.g. training feedback. People data dashboards are used which include key performance indicators of workforce data. There is a limited focus on diagnostic reporting for instance determining why something has happened e.g. a spike in employee turnover. 
</v>
      </c>
    </row>
    <row r="185" spans="1:10" x14ac:dyDescent="0.25">
      <c r="H185" s="2" t="s">
        <v>545</v>
      </c>
      <c r="I185" s="20" t="s">
        <v>651</v>
      </c>
      <c r="J185" s="2" t="str">
        <f t="shared" si="4"/>
        <v xml:space="preserve">C.-Workforce Analytics provides insightful, relevant and actionable data to inform evidence based guidance in relation to particular issues e.g. poor customer satisfaction rates may be linked to the absence of formal training to staff members. Workforce Analytics integrates environmental factors as well as data from across the organisation i.e. not just HR reporting data. </v>
      </c>
    </row>
    <row r="186" spans="1:10" x14ac:dyDescent="0.25">
      <c r="H186" s="2" t="s">
        <v>547</v>
      </c>
      <c r="I186" s="20" t="s">
        <v>652</v>
      </c>
      <c r="J186" s="2" t="str">
        <f t="shared" si="4"/>
        <v xml:space="preserve">D.-Workforce Analytics is aligned to the business strategy and therefore understands the optimum size and shape [skillsets] of the ideal future workforce. A predictive approach is focussed on producing insight generating questions that are used to inform value-add initiatives including recruitment strategies, succession plans and the diversity agenda. </v>
      </c>
    </row>
    <row r="187" spans="1:10" x14ac:dyDescent="0.25">
      <c r="H187" s="2" t="s">
        <v>873</v>
      </c>
      <c r="I187" s="20" t="s">
        <v>874</v>
      </c>
      <c r="J187" s="2" t="str">
        <f t="shared" si="4"/>
        <v>E-Not applicable</v>
      </c>
    </row>
    <row r="188" spans="1:10" ht="30" x14ac:dyDescent="0.25">
      <c r="D188" s="21" t="s">
        <v>131</v>
      </c>
      <c r="E188" s="3" t="s">
        <v>132</v>
      </c>
      <c r="I188" s="20" t="s">
        <v>653</v>
      </c>
      <c r="J188" s="2" t="str">
        <f t="shared" si="4"/>
        <v/>
      </c>
    </row>
    <row r="189" spans="1:10" x14ac:dyDescent="0.25">
      <c r="H189" s="2" t="s">
        <v>541</v>
      </c>
      <c r="I189" s="20" t="s">
        <v>654</v>
      </c>
      <c r="J189" s="2" t="str">
        <f t="shared" si="4"/>
        <v>A.-Available statistical data sets are collated from operational HR processes on request or to fulfil mandatory HR requirements. Data is stored in non-integrated information sources and significant manual intervention is required to produce basic analytical outputs e.g. the number of promotions per annum. Dat is used to confirm decisions and does not optimise business outcomes.</v>
      </c>
    </row>
    <row r="190" spans="1:10" x14ac:dyDescent="0.25">
      <c r="H190" s="2" t="s">
        <v>543</v>
      </c>
      <c r="I190" s="20" t="s">
        <v>655</v>
      </c>
      <c r="J190" s="2" t="str">
        <f t="shared" si="4"/>
        <v xml:space="preserve">B.-Data is available for the majority of HR activities from a range of information sources.  Descriptive analyses are completed and used to inform evidence based decisions within HR e.g. projected retirement numbers. HR data and KPIs are incorporated into a dashboard which is updated on a regular basis, management are able to measure the effectiveness of transactional HR functions through the dashboard.
</v>
      </c>
    </row>
    <row r="191" spans="1:10" x14ac:dyDescent="0.25">
      <c r="H191" s="2" t="s">
        <v>545</v>
      </c>
      <c r="I191" s="20" t="s">
        <v>656</v>
      </c>
      <c r="J191" s="2" t="str">
        <f t="shared" si="4"/>
        <v xml:space="preserve">C.-A formalised approach to workforce analytics is in place with a specialist team completing regular analyses that incorporate HR data and non HR data. A range of tools are used to identify patterns and to predict future trends. Analytical outputs are valued by management in providing meaningul insights to inform people related decisions that support organisational performance.
</v>
      </c>
    </row>
    <row r="192" spans="1:10" x14ac:dyDescent="0.25">
      <c r="H192" s="2" t="s">
        <v>547</v>
      </c>
      <c r="I192" s="20" t="s">
        <v>657</v>
      </c>
      <c r="J192" s="2" t="str">
        <f t="shared" si="4"/>
        <v xml:space="preserve">D.-Workforce analytics enable HR to demonstrate the impact that HR activities have on workforce performance. Enabled by technology, descriptive, visual and statistical methods are used to interpret people data and HR activities. Workforce analytics are aligned to the business strategy and can suggest initiatives that will achieve the desired outcomes. Analytics represents a critical factor in making decisions related to the workforce.
</v>
      </c>
    </row>
    <row r="193" spans="1:10" x14ac:dyDescent="0.25">
      <c r="H193" s="2" t="s">
        <v>873</v>
      </c>
      <c r="I193" s="20" t="s">
        <v>874</v>
      </c>
      <c r="J193" s="2" t="str">
        <f>IF(H193&lt;&gt;"",CONCATENATE(H193,"-",I193),"")</f>
        <v>E-Not applicable</v>
      </c>
    </row>
    <row r="194" spans="1:10" ht="30" x14ac:dyDescent="0.25">
      <c r="D194" s="21" t="s">
        <v>133</v>
      </c>
      <c r="E194" s="3" t="s">
        <v>134</v>
      </c>
      <c r="I194" s="20" t="s">
        <v>658</v>
      </c>
      <c r="J194" s="2" t="str">
        <f t="shared" si="4"/>
        <v/>
      </c>
    </row>
    <row r="195" spans="1:10" x14ac:dyDescent="0.25">
      <c r="H195" s="2" t="s">
        <v>541</v>
      </c>
      <c r="I195" s="20" t="s">
        <v>659</v>
      </c>
      <c r="J195" s="2" t="str">
        <f t="shared" si="4"/>
        <v xml:space="preserve">A.-Separate specific HR analyses are prepared on ad-hoc basis. Data collection occurs reactively on the basis of data requests and legislative requirements. There are no specific procedures and guidelines for the management or collection of data. There is no systematic approach to workforce analytics. </v>
      </c>
    </row>
    <row r="196" spans="1:10" x14ac:dyDescent="0.25">
      <c r="H196" s="2" t="s">
        <v>543</v>
      </c>
      <c r="I196" s="20" t="s">
        <v>660</v>
      </c>
      <c r="J196" s="2" t="str">
        <f t="shared" si="4"/>
        <v>B.-Preparing HR analyses is an ongoing process. An agreed set of metrics and KPIs are made available on an analytics dashboard on a regular basis in accordance with agreed specific time intervals. Specific procedures and guidelines exist for the management and collection of data. Analyses can be reactive and occur on the basis of specific events and issues arising that require a data targetted approach.</v>
      </c>
    </row>
    <row r="197" spans="1:10" x14ac:dyDescent="0.25">
      <c r="H197" s="2" t="s">
        <v>545</v>
      </c>
      <c r="I197" s="20" t="s">
        <v>661</v>
      </c>
      <c r="J197" s="2" t="str">
        <f t="shared" si="4"/>
        <v xml:space="preserve">C.-A formalised approach to workforce analytics is in place. A specialist  team comples regular analyses on a proactive basis. Analytical activities take place on a proactive basis that help to predict future trends and to provide insights relevant to workforce performance. These analyses are communicated to the business and HR stakeholders in regular and accessible reports.
</v>
      </c>
    </row>
    <row r="198" spans="1:10" x14ac:dyDescent="0.25">
      <c r="H198" s="2" t="s">
        <v>547</v>
      </c>
      <c r="I198" s="20" t="s">
        <v>662</v>
      </c>
      <c r="J198" s="2" t="str">
        <f t="shared" si="4"/>
        <v xml:space="preserve">D.-A predictive approach to workforce analytics is in place that uses data, statistical algorithms and machine learning techniques in identifying and predicting future workforce outcomes. Established procedures and guidalines in relation to data science are in line with international standards. Analytics is used to support and inform all workforce related initiatives and decisions in a structured and disciplined manner.
</v>
      </c>
    </row>
    <row r="199" spans="1:10" x14ac:dyDescent="0.25">
      <c r="H199" s="2" t="s">
        <v>873</v>
      </c>
      <c r="I199" s="20" t="s">
        <v>874</v>
      </c>
      <c r="J199" s="2" t="str">
        <f t="shared" si="4"/>
        <v>E-Not applicable</v>
      </c>
    </row>
    <row r="200" spans="1:10" ht="45" x14ac:dyDescent="0.25">
      <c r="A200" s="2" t="s">
        <v>148</v>
      </c>
      <c r="B200" s="21" t="s">
        <v>7</v>
      </c>
      <c r="C200" s="16" t="s">
        <v>135</v>
      </c>
      <c r="D200" s="21" t="s">
        <v>80</v>
      </c>
      <c r="E200" s="3" t="s">
        <v>136</v>
      </c>
      <c r="I200" s="20" t="s">
        <v>480</v>
      </c>
      <c r="J200" s="2" t="str">
        <f t="shared" si="4"/>
        <v/>
      </c>
    </row>
    <row r="201" spans="1:10" x14ac:dyDescent="0.25">
      <c r="H201" s="2" t="s">
        <v>541</v>
      </c>
      <c r="I201" s="20" t="s">
        <v>663</v>
      </c>
      <c r="J201" s="2" t="str">
        <f t="shared" si="4"/>
        <v>A.-The approach to Workforce Analytics is characterised by low levels of digitalisation. Basic tools for data collection and data analysis such as spreadsheets are used. Data is saved in different files or internal systems and local databases with limited capacity of integration.</v>
      </c>
    </row>
    <row r="202" spans="1:10" x14ac:dyDescent="0.25">
      <c r="H202" s="2" t="s">
        <v>543</v>
      </c>
      <c r="I202" s="20" t="s">
        <v>664</v>
      </c>
      <c r="J202" s="2" t="str">
        <f t="shared" si="4"/>
        <v xml:space="preserve">B.-Workforce Analytics processes are increasingly digitalized. A number of segregated information sources are in use but there is a focus on the future integration of databases. A dashboard is produced on a regular basis which requires signficant manual intervention. Quantitative and qualitative data models are in place allowing for the identification and analysis of workforce issues. 
</v>
      </c>
    </row>
    <row r="203" spans="1:10" x14ac:dyDescent="0.25">
      <c r="H203" s="2" t="s">
        <v>545</v>
      </c>
      <c r="I203" s="20" t="s">
        <v>665</v>
      </c>
      <c r="J203" s="2" t="str">
        <f t="shared" si="4"/>
        <v>C.-Workforce Analytics is a fully digitalised process. There is an integrated information source that integrates HR data as well as reporting data from non- HR sources. A wide range of analytical tools 
are used to interrogate large data sets and recognise patterns. A number of HR practitioners possess data science skills and are proficient with statistical software programmes.</v>
      </c>
    </row>
    <row r="204" spans="1:10" x14ac:dyDescent="0.25">
      <c r="H204" s="2" t="s">
        <v>547</v>
      </c>
      <c r="I204" s="20" t="s">
        <v>666</v>
      </c>
      <c r="J204" s="2" t="str">
        <f t="shared" si="4"/>
        <v xml:space="preserve">D.-A digitalised Workforce Analytics process informs a predictive approach that uses data, statistical algorithms and machine learning techniques in identifying and predicting future workforce outcomes. A knowledge of business strategies, data science proficency and the use of data visulation techniques enable valuable insights that result in initatives that support the organisation's strategic priorities.
</v>
      </c>
    </row>
    <row r="205" spans="1:10" x14ac:dyDescent="0.25">
      <c r="H205" s="2" t="s">
        <v>873</v>
      </c>
      <c r="I205" s="20" t="s">
        <v>874</v>
      </c>
      <c r="J205" s="2" t="str">
        <f>IF(H205&lt;&gt;"",CONCATENATE(H205,"-",I205),"")</f>
        <v>E-Not applicable</v>
      </c>
    </row>
    <row r="206" spans="1:10" ht="45" x14ac:dyDescent="0.25">
      <c r="A206" s="2" t="s">
        <v>148</v>
      </c>
      <c r="B206" s="21" t="s">
        <v>84</v>
      </c>
      <c r="C206" s="16" t="s">
        <v>137</v>
      </c>
      <c r="D206" s="21" t="s">
        <v>86</v>
      </c>
      <c r="E206" s="3" t="s">
        <v>138</v>
      </c>
      <c r="I206" s="20" t="s">
        <v>667</v>
      </c>
      <c r="J206" s="2" t="str">
        <f t="shared" si="4"/>
        <v/>
      </c>
    </row>
    <row r="207" spans="1:10" x14ac:dyDescent="0.25">
      <c r="H207" s="2" t="s">
        <v>541</v>
      </c>
      <c r="I207" s="20" t="s">
        <v>668</v>
      </c>
      <c r="J207" s="2" t="str">
        <f t="shared" si="4"/>
        <v>A.-Datasets provide descriptive data relating to HR activities e.g. absenteeism rates which is then placed in a tabular format or incorporated into a report. Basic data analysis is undertaken e.g. trend analysis and data is circulated through traditional channels e.g. email to a specific audience. No formal approach is implemented in relation to workforce analytics.</v>
      </c>
    </row>
    <row r="208" spans="1:10" x14ac:dyDescent="0.25">
      <c r="H208" s="2" t="s">
        <v>543</v>
      </c>
      <c r="I208" s="20" t="s">
        <v>669</v>
      </c>
      <c r="J208" s="2" t="str">
        <f t="shared" si="4"/>
        <v>B.-Datasets from different information sources relating to HR activities are combined to create multi-dimensional analytics e.g. absenteeism rates and employment engagement survey results. Data is presented in a tabular format or within a  static workforce analytics dashboard and can be accessed on the intranet and HR portal. Analytics demonstrate the effectiveness of HR in delivering against its objectives.</v>
      </c>
    </row>
    <row r="209" spans="1:10" x14ac:dyDescent="0.25">
      <c r="H209" s="2" t="s">
        <v>545</v>
      </c>
      <c r="I209" s="20" t="s">
        <v>670</v>
      </c>
      <c r="J209" s="2" t="str">
        <f t="shared" si="4"/>
        <v xml:space="preserve">C.-Workforce analytical data is managed by a specific team. This team possess specialist capability and technology completing analytics activities and communicating them to the business and HR stakeholders in regular and acessible reports. Data is available through multiple channels e.g. an interactive dashboard, internal blogs in a wide array of formats e.g. data visualisations, infographics. </v>
      </c>
    </row>
    <row r="210" spans="1:10" x14ac:dyDescent="0.25">
      <c r="H210" s="2" t="s">
        <v>547</v>
      </c>
      <c r="I210" s="20" t="s">
        <v>671</v>
      </c>
      <c r="J210" s="2" t="str">
        <f t="shared" si="4"/>
        <v>D.-Real-time data relating to HR activities is integrated with business data. Workforce analytics enable HR to demonstrate the impact that HR activities have on workforce and organisational performance. An interactive dashboard is available to all staff members. Regular reports detail future workforce trends are published on the HR portal and are discussed at senior management meetings.</v>
      </c>
    </row>
    <row r="211" spans="1:10" x14ac:dyDescent="0.25">
      <c r="H211" s="2" t="s">
        <v>873</v>
      </c>
      <c r="I211" s="20" t="s">
        <v>874</v>
      </c>
      <c r="J211" s="2" t="str">
        <f t="shared" si="4"/>
        <v>E-Not applicable</v>
      </c>
    </row>
    <row r="212" spans="1:10" ht="45" x14ac:dyDescent="0.25">
      <c r="A212" s="2" t="s">
        <v>148</v>
      </c>
      <c r="B212" s="21" t="s">
        <v>37</v>
      </c>
      <c r="C212" s="3" t="s">
        <v>146</v>
      </c>
      <c r="D212" s="21" t="s">
        <v>12</v>
      </c>
      <c r="E212" s="3" t="s">
        <v>147</v>
      </c>
      <c r="I212" s="20" t="s">
        <v>682</v>
      </c>
      <c r="J212" s="2" t="str">
        <f t="shared" si="4"/>
        <v/>
      </c>
    </row>
    <row r="213" spans="1:10" x14ac:dyDescent="0.25">
      <c r="H213" s="2" t="s">
        <v>541</v>
      </c>
      <c r="I213" s="20" t="s">
        <v>683</v>
      </c>
      <c r="J213" s="2" t="str">
        <f t="shared" si="4"/>
        <v>A.-Workforce analytics is not influenced by the strategic objectives of the organisation. There is minimal alignment between decision making and workforce analytics. Data is provided only when requested or on the basis of fulfiling mandatory HR requirements. Descriptive data is only available.</v>
      </c>
    </row>
    <row r="214" spans="1:10" x14ac:dyDescent="0.25">
      <c r="H214" s="2" t="s">
        <v>543</v>
      </c>
      <c r="I214" s="20" t="s">
        <v>684</v>
      </c>
      <c r="J214" s="2" t="str">
        <f t="shared" si="4"/>
        <v>B.-A standardised suite of data is available through a static workforce analytics dashboard. Information sources are increasingly integrated. A multi-dimensional analytical approach which can investigate relationships between different HR activities is implemented. Analytical data demonstrate the impact of some HR activities on workforce performance and is increasingly used in the decision making process</v>
      </c>
    </row>
    <row r="215" spans="1:10" x14ac:dyDescent="0.25">
      <c r="H215" s="2" t="s">
        <v>545</v>
      </c>
      <c r="I215" s="20" t="s">
        <v>685</v>
      </c>
      <c r="J215" s="2" t="str">
        <f t="shared" si="4"/>
        <v xml:space="preserve">C.-Workforce analytics provides meaningful and timely data to inform evidence based guidance. HR staff completing analytics activities integrate the outputs with both the HR strategy and the business strategy. This approach allows HR management to design and implement activities and initiativies to solve a specific business issue in a strategic and planned matter.  
</v>
      </c>
    </row>
    <row r="216" spans="1:10" x14ac:dyDescent="0.25">
      <c r="H216" s="2" t="s">
        <v>547</v>
      </c>
      <c r="I216" s="20" t="s">
        <v>686</v>
      </c>
      <c r="J216" s="2" t="str">
        <f t="shared" si="4"/>
        <v xml:space="preserve">D.-Analytical data, technology and expertise is available to measure and report on key workforce concepts, such as engagement, well-being and productivity. This enables a predictive approach whereby future workforce trends can be forecast which can inform the content of the HR strategy. This in turn align to the overall business strategy in planning for future scenarios that will support organisational performance. </v>
      </c>
    </row>
    <row r="217" spans="1:10" x14ac:dyDescent="0.25">
      <c r="H217" s="2" t="s">
        <v>873</v>
      </c>
      <c r="I217" s="20" t="s">
        <v>874</v>
      </c>
      <c r="J217" s="2" t="str">
        <f>IF(H217&lt;&gt;"",CONCATENATE(H217,"-",I217),"")</f>
        <v>E-Not applicable</v>
      </c>
    </row>
    <row r="218" spans="1:10" ht="30" x14ac:dyDescent="0.25">
      <c r="A218" s="2" t="s">
        <v>148</v>
      </c>
      <c r="B218" s="21" t="s">
        <v>48</v>
      </c>
      <c r="C218" s="3" t="s">
        <v>140</v>
      </c>
      <c r="D218" s="21" t="s">
        <v>67</v>
      </c>
      <c r="E218" s="3" t="s">
        <v>141</v>
      </c>
      <c r="I218" s="20" t="s">
        <v>672</v>
      </c>
      <c r="J218" s="2" t="str">
        <f t="shared" si="4"/>
        <v/>
      </c>
    </row>
    <row r="219" spans="1:10" x14ac:dyDescent="0.25">
      <c r="H219" s="2" t="s">
        <v>541</v>
      </c>
      <c r="I219" s="20" t="s">
        <v>673</v>
      </c>
      <c r="J219" s="2" t="str">
        <f t="shared" si="4"/>
        <v>A.-There is no formal documented change management strategy. There is no coordinated approach in relation to workforce analytics</v>
      </c>
    </row>
    <row r="220" spans="1:10" x14ac:dyDescent="0.25">
      <c r="H220" s="2" t="s">
        <v>543</v>
      </c>
      <c r="I220" s="20" t="s">
        <v>674</v>
      </c>
      <c r="J220" s="2" t="str">
        <f t="shared" si="4"/>
        <v xml:space="preserve">B.-A structured change management process is applied to large scale capital or technology projects only and is focussed only on user adoption. Workforce analytics related to outputs from HR processes only and people centric data such as behaviours, workflows and reporting structures are not available for further analysis.
</v>
      </c>
    </row>
    <row r="221" spans="1:10" x14ac:dyDescent="0.25">
      <c r="H221" s="2" t="s">
        <v>545</v>
      </c>
      <c r="I221" s="20" t="s">
        <v>675</v>
      </c>
      <c r="J221" s="2" t="str">
        <f t="shared" si="4"/>
        <v xml:space="preserve">C.-Change management is integrated within  covering change preparation, communications and training to increase a project success. structured process that is applied to all project and change interventions identifying specific areas where data and analysis are required which informs the HR analytics approach. As a result, HR analytics have a clear demonstratable value in facilitating better decision making and in solving business issue
</v>
      </c>
    </row>
    <row r="222" spans="1:10" x14ac:dyDescent="0.25">
      <c r="H222" s="2" t="s">
        <v>547</v>
      </c>
      <c r="I222" s="20" t="s">
        <v>676</v>
      </c>
      <c r="J222" s="2" t="str">
        <f t="shared" si="4"/>
        <v xml:space="preserve">D.-All change management initiatives are informed by data-driven decisions. Intelligent change data is used to identify resistance hotspots. Readily available sophisticated analytics facilitates strong leadership alignment levels, employee readiness and high user adoption levels in relation to supporting transfomation changes.
</v>
      </c>
    </row>
    <row r="223" spans="1:10" x14ac:dyDescent="0.25">
      <c r="H223" s="2" t="s">
        <v>873</v>
      </c>
      <c r="I223" s="20" t="s">
        <v>874</v>
      </c>
      <c r="J223" s="2" t="str">
        <f t="shared" si="4"/>
        <v>E-Not applicable</v>
      </c>
    </row>
    <row r="224" spans="1:10" ht="45" x14ac:dyDescent="0.25">
      <c r="A224" s="2" t="s">
        <v>148</v>
      </c>
      <c r="B224" s="21" t="s">
        <v>52</v>
      </c>
      <c r="C224" s="3" t="s">
        <v>143</v>
      </c>
      <c r="D224" s="21" t="s">
        <v>29</v>
      </c>
      <c r="E224" s="3" t="s">
        <v>144</v>
      </c>
      <c r="I224" s="20" t="s">
        <v>677</v>
      </c>
      <c r="J224" s="2" t="str">
        <f t="shared" si="4"/>
        <v/>
      </c>
    </row>
    <row r="225" spans="1:10" x14ac:dyDescent="0.25">
      <c r="H225" s="2" t="s">
        <v>541</v>
      </c>
      <c r="I225" s="20" t="s">
        <v>678</v>
      </c>
      <c r="J225" s="2" t="str">
        <f t="shared" si="4"/>
        <v xml:space="preserve">A.-HR Analytics has no specific focus on talent management. </v>
      </c>
    </row>
    <row r="226" spans="1:10" x14ac:dyDescent="0.25">
      <c r="H226" s="2" t="s">
        <v>543</v>
      </c>
      <c r="I226" s="20" t="s">
        <v>679</v>
      </c>
      <c r="J226" s="2" t="str">
        <f t="shared" si="4"/>
        <v>B.-Dedicated analyses regarding talent are available on request (e.g. about talent development, retention and career movements, etc).</v>
      </c>
    </row>
    <row r="227" spans="1:10" x14ac:dyDescent="0.25">
      <c r="H227" s="2" t="s">
        <v>545</v>
      </c>
      <c r="I227" s="20" t="s">
        <v>680</v>
      </c>
      <c r="J227" s="2" t="str">
        <f t="shared" si="4"/>
        <v>C.-HR Analytics with talent focus is prepared on ongoing basis, helping to assess and follow existing talent processes in the organization.</v>
      </c>
    </row>
    <row r="228" spans="1:10" x14ac:dyDescent="0.25">
      <c r="H228" s="2" t="s">
        <v>547</v>
      </c>
      <c r="I228" s="20" t="s">
        <v>681</v>
      </c>
      <c r="J228" s="2" t="str">
        <f t="shared" si="4"/>
        <v>D.-HR Analytics is designed to support attraction, development and retention of the talent.</v>
      </c>
    </row>
    <row r="229" spans="1:10" x14ac:dyDescent="0.25">
      <c r="H229" s="2" t="s">
        <v>873</v>
      </c>
      <c r="I229" s="20" t="s">
        <v>874</v>
      </c>
      <c r="J229" s="2" t="str">
        <f>IF(H229&lt;&gt;"",CONCATENATE(H229,"-",I229),"")</f>
        <v>E-Not applicable</v>
      </c>
    </row>
    <row r="230" spans="1:10" ht="45" x14ac:dyDescent="0.25">
      <c r="A230" s="2" t="s">
        <v>178</v>
      </c>
      <c r="B230" s="21" t="s">
        <v>127</v>
      </c>
      <c r="C230" s="3" t="s">
        <v>150</v>
      </c>
      <c r="D230" s="21" t="s">
        <v>129</v>
      </c>
      <c r="E230" s="3" t="s">
        <v>151</v>
      </c>
      <c r="I230" s="20" t="s">
        <v>687</v>
      </c>
      <c r="J230" s="2" t="str">
        <f t="shared" si="4"/>
        <v/>
      </c>
    </row>
    <row r="231" spans="1:10" x14ac:dyDescent="0.25">
      <c r="H231" s="2" t="s">
        <v>541</v>
      </c>
      <c r="I231" s="20" t="s">
        <v>688</v>
      </c>
      <c r="J231" s="2" t="str">
        <f t="shared" si="4"/>
        <v>A.-Career development and internal career moves are in principle supported, but not conciously planned. Reactive approach, as there is no shared understanding about the career enhancement opportunities.</v>
      </c>
    </row>
    <row r="232" spans="1:10" x14ac:dyDescent="0.25">
      <c r="H232" s="2" t="s">
        <v>543</v>
      </c>
      <c r="I232" s="20" t="s">
        <v>689</v>
      </c>
      <c r="J232" s="2" t="str">
        <f t="shared" si="4"/>
        <v>B.-There are some job- or profession-specific career latters defined, based on development of professional competences and/or seniority on post. In all other cases, planning career development is inconstant.</v>
      </c>
    </row>
    <row r="233" spans="1:10" x14ac:dyDescent="0.25">
      <c r="H233" s="2" t="s">
        <v>545</v>
      </c>
      <c r="I233" s="20" t="s">
        <v>690</v>
      </c>
      <c r="J233" s="2" t="str">
        <f t="shared" si="4"/>
        <v>C.-Different career paths are described to support employees in finding most suitable career paths for their circumstances in the organization. In this planning process, employees are supported by their direct managers.</v>
      </c>
    </row>
    <row r="234" spans="1:10" x14ac:dyDescent="0.25">
      <c r="H234" s="2" t="s">
        <v>547</v>
      </c>
      <c r="I234" s="20" t="s">
        <v>691</v>
      </c>
      <c r="J234" s="2" t="str">
        <f t="shared" si="4"/>
        <v>D.-Possible career paths within the organization are described openly and there is a clear process for developing competences in new areas. Each employee discusses his career development with direct manager (and/or uses support of career coaches), resulting with personalized development plan, providing each member of the organization a meaningful growing path in the organization.</v>
      </c>
    </row>
    <row r="235" spans="1:10" x14ac:dyDescent="0.25">
      <c r="H235" s="2" t="s">
        <v>873</v>
      </c>
      <c r="I235" s="20" t="s">
        <v>874</v>
      </c>
      <c r="J235" s="2" t="str">
        <f t="shared" si="4"/>
        <v>E-Not applicable</v>
      </c>
    </row>
    <row r="236" spans="1:10" ht="45" x14ac:dyDescent="0.25">
      <c r="A236" s="2" t="s">
        <v>178</v>
      </c>
      <c r="B236" s="21" t="s">
        <v>152</v>
      </c>
      <c r="C236" s="3" t="s">
        <v>153</v>
      </c>
      <c r="D236" s="21" t="s">
        <v>154</v>
      </c>
      <c r="E236" s="3" t="s">
        <v>155</v>
      </c>
      <c r="I236" s="20" t="s">
        <v>692</v>
      </c>
      <c r="J236" s="2" t="str">
        <f t="shared" si="4"/>
        <v/>
      </c>
    </row>
    <row r="237" spans="1:10" x14ac:dyDescent="0.25">
      <c r="H237" s="2" t="s">
        <v>541</v>
      </c>
      <c r="I237" s="20" t="s">
        <v>693</v>
      </c>
      <c r="J237" s="2" t="str">
        <f t="shared" si="4"/>
        <v>A.-Separate internal appointments are communicated as success stories in the organization.</v>
      </c>
    </row>
    <row r="238" spans="1:10" x14ac:dyDescent="0.25">
      <c r="H238" s="2" t="s">
        <v>543</v>
      </c>
      <c r="I238" s="20" t="s">
        <v>694</v>
      </c>
      <c r="J238" s="2" t="str">
        <f t="shared" si="4"/>
        <v>B.-Real-life stories of employees having developed their careers significantly within the organization are used to attract new recruits and motivate existing employees.</v>
      </c>
    </row>
    <row r="239" spans="1:10" x14ac:dyDescent="0.25">
      <c r="H239" s="2" t="s">
        <v>545</v>
      </c>
      <c r="I239" s="20" t="s">
        <v>695</v>
      </c>
      <c r="J239" s="2" t="str">
        <f t="shared" si="4"/>
        <v>C.-Career development opportunities are proactively communicated to provide both to the existing and potential members of the organization a vision of their career opportunities.</v>
      </c>
    </row>
    <row r="240" spans="1:10" x14ac:dyDescent="0.25">
      <c r="H240" s="2" t="s">
        <v>547</v>
      </c>
      <c r="I240" s="20" t="s">
        <v>696</v>
      </c>
      <c r="J240" s="2" t="str">
        <f t="shared" si="4"/>
        <v>D.-Different communication channels are used to make career development opportunities transparent and easily approachable to every member of the organization. There is no one right way, that is communicated, rather principles that the organization follows and guidelines, how to proceed to move to the chosen direction.</v>
      </c>
    </row>
    <row r="241" spans="1:10" x14ac:dyDescent="0.25">
      <c r="H241" s="2" t="s">
        <v>873</v>
      </c>
      <c r="I241" s="20" t="s">
        <v>874</v>
      </c>
      <c r="J241" s="2" t="str">
        <f>IF(H241&lt;&gt;"",CONCATENATE(H241,"-",I241),"")</f>
        <v>E-Not applicable</v>
      </c>
    </row>
    <row r="242" spans="1:10" ht="30" x14ac:dyDescent="0.25">
      <c r="A242" s="2" t="s">
        <v>178</v>
      </c>
      <c r="B242" s="21" t="s">
        <v>157</v>
      </c>
      <c r="C242" s="3" t="s">
        <v>158</v>
      </c>
      <c r="D242" s="21" t="s">
        <v>159</v>
      </c>
      <c r="E242" s="3" t="s">
        <v>160</v>
      </c>
      <c r="I242" s="20" t="s">
        <v>697</v>
      </c>
      <c r="J242" s="2" t="str">
        <f t="shared" si="4"/>
        <v/>
      </c>
    </row>
    <row r="243" spans="1:10" x14ac:dyDescent="0.25">
      <c r="H243" s="2" t="s">
        <v>541</v>
      </c>
      <c r="I243" s="20" t="s">
        <v>698</v>
      </c>
      <c r="J243" s="2" t="str">
        <f t="shared" si="4"/>
        <v>A.-Career Development is not recognized as strategic tool by leaders of the organization.</v>
      </c>
    </row>
    <row r="244" spans="1:10" x14ac:dyDescent="0.25">
      <c r="H244" s="2" t="s">
        <v>543</v>
      </c>
      <c r="I244" s="20" t="s">
        <v>699</v>
      </c>
      <c r="J244" s="2" t="str">
        <f t="shared" si="4"/>
        <v xml:space="preserve">B.-Career Development is considered as supporting tool for internal succession for the vacant jobs, whenever these appear in the organization (most commonly within the same unit or profession). </v>
      </c>
    </row>
    <row r="245" spans="1:10" x14ac:dyDescent="0.25">
      <c r="H245" s="2" t="s">
        <v>545</v>
      </c>
      <c r="I245" s="20" t="s">
        <v>700</v>
      </c>
      <c r="J245" s="2" t="str">
        <f t="shared" si="4"/>
        <v xml:space="preserve">C.-Career Development is separate focus area in the organization to ensure retention of employees. </v>
      </c>
    </row>
    <row r="246" spans="1:10" x14ac:dyDescent="0.25">
      <c r="H246" s="2" t="s">
        <v>547</v>
      </c>
      <c r="I246" s="20" t="s">
        <v>701</v>
      </c>
      <c r="J246" s="2" t="str">
        <f t="shared" ref="J246:J322" si="5">IF(H246&lt;&gt;"",CONCATENATE(H246,"-",I246),"")</f>
        <v xml:space="preserve">D.-Career Development is an inseparable part of organizational culture and people management, ensuring engagement and growth of the members of the organization. Personalized development and career progress plan, which is compiled in cooperation with every employee and his/her manager, supports ongoing job-based learning and personal growth. </v>
      </c>
    </row>
    <row r="247" spans="1:10" x14ac:dyDescent="0.25">
      <c r="H247" s="2" t="s">
        <v>873</v>
      </c>
      <c r="I247" s="20" t="s">
        <v>874</v>
      </c>
      <c r="J247" s="2" t="str">
        <f t="shared" si="5"/>
        <v>E-Not applicable</v>
      </c>
    </row>
    <row r="248" spans="1:10" ht="45" x14ac:dyDescent="0.25">
      <c r="A248" s="2" t="s">
        <v>178</v>
      </c>
      <c r="B248" s="21" t="s">
        <v>162</v>
      </c>
      <c r="C248" s="3" t="s">
        <v>163</v>
      </c>
      <c r="D248" s="21" t="s">
        <v>121</v>
      </c>
      <c r="E248" s="3" t="s">
        <v>164</v>
      </c>
      <c r="I248" s="20" t="s">
        <v>702</v>
      </c>
      <c r="J248" s="2" t="str">
        <f t="shared" si="5"/>
        <v/>
      </c>
    </row>
    <row r="249" spans="1:10" x14ac:dyDescent="0.25">
      <c r="H249" s="2" t="s">
        <v>541</v>
      </c>
      <c r="I249" s="20" t="s">
        <v>703</v>
      </c>
      <c r="J249" s="2" t="str">
        <f t="shared" si="5"/>
        <v>A.-Career progress is not well prepared process, but comes by chance.</v>
      </c>
    </row>
    <row r="250" spans="1:10" x14ac:dyDescent="0.25">
      <c r="H250" s="2" t="s">
        <v>543</v>
      </c>
      <c r="I250" s="20" t="s">
        <v>704</v>
      </c>
      <c r="J250" s="2" t="str">
        <f t="shared" si="5"/>
        <v>B.-Career development is focused and forced whenever there is necessity appearing in the organization: individuals with the closest competence set to the vacant profile and highest will called to prepare themselves to apply for the coming vacancy. Input to the action can come from Succession Planning process.</v>
      </c>
    </row>
    <row r="251" spans="1:10" x14ac:dyDescent="0.25">
      <c r="H251" s="2" t="s">
        <v>545</v>
      </c>
      <c r="I251" s="20" t="s">
        <v>705</v>
      </c>
      <c r="J251" s="2" t="str">
        <f t="shared" si="5"/>
        <v>C.-Organization takes to support  its individual members in  their expressed interests, expectations and readiness to develop their competences and take internal career steps both with short and long time perspective.</v>
      </c>
    </row>
    <row r="252" spans="1:10" x14ac:dyDescent="0.25">
      <c r="H252" s="2" t="s">
        <v>547</v>
      </c>
      <c r="I252" s="20" t="s">
        <v>706</v>
      </c>
      <c r="J252" s="2" t="str">
        <f t="shared" si="5"/>
        <v>D.-The Career Development process supports the ongoing growth of the organization: every member of organization should be able to feel that they learn something new either from existing job or developing their career in other, more complex job either in the same or different area in the organization.</v>
      </c>
    </row>
    <row r="253" spans="1:10" x14ac:dyDescent="0.25">
      <c r="H253" s="2" t="s">
        <v>873</v>
      </c>
      <c r="I253" s="20" t="s">
        <v>874</v>
      </c>
      <c r="J253" s="2" t="str">
        <f>IF(H253&lt;&gt;"",CONCATENATE(H253,"-",I253),"")</f>
        <v>E-Not applicable</v>
      </c>
    </row>
    <row r="254" spans="1:10" ht="75" x14ac:dyDescent="0.25">
      <c r="A254" s="2" t="s">
        <v>178</v>
      </c>
      <c r="B254" s="21" t="s">
        <v>165</v>
      </c>
      <c r="C254" s="3" t="s">
        <v>166</v>
      </c>
      <c r="D254" s="21" t="s">
        <v>167</v>
      </c>
      <c r="E254" s="3" t="s">
        <v>168</v>
      </c>
      <c r="I254" s="20" t="s">
        <v>702</v>
      </c>
      <c r="J254" s="2" t="str">
        <f t="shared" si="5"/>
        <v/>
      </c>
    </row>
    <row r="255" spans="1:10" x14ac:dyDescent="0.25">
      <c r="H255" s="2" t="s">
        <v>541</v>
      </c>
      <c r="I255" s="20" t="s">
        <v>707</v>
      </c>
      <c r="J255" s="2" t="str">
        <f t="shared" si="5"/>
        <v>A.-Due to lack of focus and consistency in the process, risk of missing out employees' individual expectations, ambitions and abilities is high.</v>
      </c>
    </row>
    <row r="256" spans="1:10" x14ac:dyDescent="0.25">
      <c r="H256" s="2" t="s">
        <v>543</v>
      </c>
      <c r="I256" s="20" t="s">
        <v>708</v>
      </c>
      <c r="J256" s="2" t="str">
        <f t="shared" si="5"/>
        <v xml:space="preserve">B.-Employees can demonstrate their hidden abilities when proactively applying for new jobs in the organization.  </v>
      </c>
    </row>
    <row r="257" spans="1:10" x14ac:dyDescent="0.25">
      <c r="H257" s="2" t="s">
        <v>545</v>
      </c>
      <c r="I257" s="20" t="s">
        <v>709</v>
      </c>
      <c r="J257" s="2" t="str">
        <f t="shared" si="5"/>
        <v>C.-Different competences and interests of the members of the organization are mapped during the personal development interviews with their managers, so these could be taken into account, when planning their career progress in the organization.</v>
      </c>
    </row>
    <row r="258" spans="1:10" x14ac:dyDescent="0.25">
      <c r="H258" s="2" t="s">
        <v>547</v>
      </c>
      <c r="I258" s="20" t="s">
        <v>710</v>
      </c>
      <c r="J258" s="2" t="str">
        <f t="shared" si="5"/>
        <v>D.-Career Development is an active two-way process, where information is shared to reach to best solution for both  - an individual and the organization (input from Workforce Planning process).</v>
      </c>
    </row>
    <row r="259" spans="1:10" x14ac:dyDescent="0.25">
      <c r="H259" s="2" t="s">
        <v>873</v>
      </c>
      <c r="I259" s="20" t="s">
        <v>874</v>
      </c>
      <c r="J259" s="2" t="str">
        <f t="shared" si="5"/>
        <v>E-Not applicable</v>
      </c>
    </row>
    <row r="260" spans="1:10" ht="45" x14ac:dyDescent="0.25">
      <c r="A260" s="2" t="s">
        <v>178</v>
      </c>
      <c r="B260" s="21" t="s">
        <v>169</v>
      </c>
      <c r="C260" s="3" t="s">
        <v>170</v>
      </c>
      <c r="D260" s="21" t="s">
        <v>171</v>
      </c>
      <c r="E260" s="3" t="s">
        <v>172</v>
      </c>
      <c r="I260" s="20" t="s">
        <v>711</v>
      </c>
      <c r="J260" s="2" t="str">
        <f t="shared" si="5"/>
        <v/>
      </c>
    </row>
    <row r="261" spans="1:10" x14ac:dyDescent="0.25">
      <c r="H261" s="2" t="s">
        <v>541</v>
      </c>
      <c r="I261" s="20" t="s">
        <v>712</v>
      </c>
      <c r="J261" s="2" t="str">
        <f t="shared" si="5"/>
        <v>A.-Career Development is not a systematic process, therefore its impact to Talent Management is not considerable.</v>
      </c>
    </row>
    <row r="262" spans="1:10" x14ac:dyDescent="0.25">
      <c r="H262" s="2" t="s">
        <v>543</v>
      </c>
      <c r="I262" s="20" t="s">
        <v>713</v>
      </c>
      <c r="J262" s="2" t="str">
        <f t="shared" si="5"/>
        <v>B.-Career Development is considered as important tool to ensure key positions of the organization to be filled with most suitable talents.</v>
      </c>
    </row>
    <row r="263" spans="1:10" x14ac:dyDescent="0.25">
      <c r="H263" s="2" t="s">
        <v>545</v>
      </c>
      <c r="I263" s="20" t="s">
        <v>714</v>
      </c>
      <c r="J263" s="2" t="str">
        <f t="shared" si="5"/>
        <v>C.-Career Development foresees career paths for the talents, so they would see clear growth opportunities and positive challenges ahead for them to keep up ongoing commitment within the organization.</v>
      </c>
    </row>
    <row r="264" spans="1:10" x14ac:dyDescent="0.25">
      <c r="H264" s="2" t="s">
        <v>547</v>
      </c>
      <c r="I264" s="20" t="s">
        <v>715</v>
      </c>
      <c r="J264" s="2" t="str">
        <f t="shared" si="5"/>
        <v>D.-Career Development and Talent Management are inseparable processes in the talent segment, considering both interests of talents and organization development (from Workforce Planning process).</v>
      </c>
    </row>
    <row r="265" spans="1:10" x14ac:dyDescent="0.25">
      <c r="H265" s="2" t="s">
        <v>873</v>
      </c>
      <c r="I265" s="20" t="s">
        <v>874</v>
      </c>
      <c r="J265" s="2" t="str">
        <f>IF(H265&lt;&gt;"",CONCATENATE(H265,"-",I265),"")</f>
        <v>E-Not applicable</v>
      </c>
    </row>
    <row r="266" spans="1:10" ht="45" x14ac:dyDescent="0.25">
      <c r="A266" s="2" t="s">
        <v>178</v>
      </c>
      <c r="B266" s="21" t="s">
        <v>174</v>
      </c>
      <c r="C266" s="3" t="s">
        <v>175</v>
      </c>
      <c r="D266" s="21" t="s">
        <v>176</v>
      </c>
      <c r="E266" s="3" t="s">
        <v>177</v>
      </c>
      <c r="I266" s="20" t="s">
        <v>716</v>
      </c>
      <c r="J266" s="2" t="str">
        <f t="shared" si="5"/>
        <v/>
      </c>
    </row>
    <row r="267" spans="1:10" x14ac:dyDescent="0.25">
      <c r="H267" s="2" t="s">
        <v>541</v>
      </c>
      <c r="I267" s="20" t="s">
        <v>717</v>
      </c>
      <c r="J267" s="2" t="str">
        <f t="shared" si="5"/>
        <v xml:space="preserve">A.-There are no job or position specific competencies defined in the Organization. </v>
      </c>
    </row>
    <row r="268" spans="1:10" x14ac:dyDescent="0.25">
      <c r="H268" s="2" t="s">
        <v>543</v>
      </c>
      <c r="I268" s="20" t="s">
        <v>718</v>
      </c>
      <c r="J268" s="2" t="str">
        <f t="shared" si="5"/>
        <v>B.-Competency profiles are defined for key jobs and/or positions. Career Development considers gaps in competency sets, which need to be closed with planned development activities.</v>
      </c>
    </row>
    <row r="269" spans="1:10" x14ac:dyDescent="0.25">
      <c r="H269" s="2" t="s">
        <v>545</v>
      </c>
      <c r="I269" s="20" t="s">
        <v>719</v>
      </c>
      <c r="J269" s="2" t="str">
        <f t="shared" si="5"/>
        <v>C.-Competency frameworks are guiding the leaders and employees in the regurarly taken personal development dialogues, supporting the organization to move towards expected direction.</v>
      </c>
    </row>
    <row r="270" spans="1:10" x14ac:dyDescent="0.25">
      <c r="H270" s="2" t="s">
        <v>547</v>
      </c>
      <c r="I270" s="20" t="s">
        <v>720</v>
      </c>
      <c r="J270" s="2" t="str">
        <f t="shared" si="5"/>
        <v>D.-There is an integrated Competency based HRM in the Organization providing clear insights about learning, performance improvement and career progress opportunities.</v>
      </c>
    </row>
    <row r="271" spans="1:10" x14ac:dyDescent="0.25">
      <c r="H271" s="2" t="s">
        <v>873</v>
      </c>
      <c r="I271" s="20" t="s">
        <v>874</v>
      </c>
      <c r="J271" s="2" t="str">
        <f t="shared" si="5"/>
        <v>E-Not applicable</v>
      </c>
    </row>
    <row r="272" spans="1:10" ht="30" x14ac:dyDescent="0.25">
      <c r="A272" s="2" t="s">
        <v>199</v>
      </c>
      <c r="B272" s="25" t="s">
        <v>127</v>
      </c>
      <c r="C272" s="2" t="s">
        <v>180</v>
      </c>
      <c r="D272" s="25" t="s">
        <v>129</v>
      </c>
      <c r="E272" s="3" t="s">
        <v>181</v>
      </c>
      <c r="H272" s="20"/>
      <c r="I272" s="26" t="s">
        <v>721</v>
      </c>
      <c r="J272" s="2" t="str">
        <f t="shared" si="5"/>
        <v/>
      </c>
    </row>
    <row r="273" spans="1:10" x14ac:dyDescent="0.25">
      <c r="B273" s="3"/>
      <c r="C273" s="2"/>
      <c r="D273" s="3"/>
      <c r="H273" s="20" t="s">
        <v>541</v>
      </c>
      <c r="I273" s="26" t="s">
        <v>722</v>
      </c>
      <c r="J273" s="2" t="str">
        <f t="shared" si="5"/>
        <v xml:space="preserve">A.-Salary can be complemented with additional pay on a running basis for the payment of overtime, as decided by managers if required. Other remuneration benefits such as flexible working arrangements are agreed informally between a manager and an employee.  </v>
      </c>
    </row>
    <row r="274" spans="1:10" x14ac:dyDescent="0.25">
      <c r="B274" s="3"/>
      <c r="C274" s="2"/>
      <c r="D274" s="3"/>
      <c r="H274" s="20" t="s">
        <v>543</v>
      </c>
      <c r="I274" s="26" t="s">
        <v>723</v>
      </c>
      <c r="J274" s="2" t="str">
        <f t="shared" si="5"/>
        <v>B.-Salary is connected with the performance management process. Other employee rewards including flexible working arrangements are available to some staff members in certain conditions in certain business areas.</v>
      </c>
    </row>
    <row r="275" spans="1:10" x14ac:dyDescent="0.25">
      <c r="B275" s="3"/>
      <c r="C275" s="2"/>
      <c r="D275" s="3"/>
      <c r="H275" s="20" t="s">
        <v>545</v>
      </c>
      <c r="I275" s="26" t="s">
        <v>724</v>
      </c>
      <c r="J275" s="2" t="str">
        <f t="shared" si="5"/>
        <v>C.-A salary and bonus system with clear pre-agreed performance criteria with regular appraisial are in place for all staff members. Other benefits that aim to support organizational values include subsidised childcare, a worklife balance strategy and team events.</v>
      </c>
    </row>
    <row r="276" spans="1:10" x14ac:dyDescent="0.25">
      <c r="B276" s="3"/>
      <c r="C276" s="2"/>
      <c r="D276" s="3"/>
      <c r="H276" s="20" t="s">
        <v>547</v>
      </c>
      <c r="I276" s="26" t="s">
        <v>725</v>
      </c>
      <c r="J276" s="2" t="str">
        <f t="shared" si="5"/>
        <v>D.-The reward management system is designed in a flexible and personalised way that uses different elements of pay (salary, bonus system) and a wide range of benefits, which takes into account both the strategic interests of the organization and employee preferences.</v>
      </c>
    </row>
    <row r="277" spans="1:10" x14ac:dyDescent="0.25">
      <c r="H277" s="2" t="s">
        <v>873</v>
      </c>
      <c r="I277" s="20" t="s">
        <v>874</v>
      </c>
      <c r="J277" s="2" t="str">
        <f>IF(H277&lt;&gt;"",CONCATENATE(H277,"-",I277),"")</f>
        <v>E-Not applicable</v>
      </c>
    </row>
    <row r="278" spans="1:10" ht="45" x14ac:dyDescent="0.25">
      <c r="B278" s="3"/>
      <c r="C278" s="2"/>
      <c r="D278" s="25" t="s">
        <v>77</v>
      </c>
      <c r="E278" s="3" t="s">
        <v>182</v>
      </c>
      <c r="H278" s="20"/>
      <c r="I278" s="26" t="s">
        <v>726</v>
      </c>
      <c r="J278" s="2" t="str">
        <f t="shared" si="5"/>
        <v/>
      </c>
    </row>
    <row r="279" spans="1:10" x14ac:dyDescent="0.25">
      <c r="B279" s="3"/>
      <c r="C279" s="2"/>
      <c r="D279" s="3"/>
      <c r="H279" s="20" t="s">
        <v>541</v>
      </c>
      <c r="I279" s="26" t="s">
        <v>727</v>
      </c>
      <c r="J279" s="2" t="str">
        <f t="shared" si="5"/>
        <v>A.-Payroll and pension procedures are compliance - driven. Low data quality standards are applied resulting in high levels of data inaccuracies. Long payroll execution timelines apply. Self service mechanisms are non existent i.e. employees are provided with hard copy payslips. No formal reward procedures are in place for other employee benefits.</v>
      </c>
    </row>
    <row r="280" spans="1:10" x14ac:dyDescent="0.25">
      <c r="B280" s="3"/>
      <c r="C280" s="2"/>
      <c r="D280" s="3"/>
      <c r="H280" s="20" t="s">
        <v>543</v>
      </c>
      <c r="I280" s="26" t="s">
        <v>728</v>
      </c>
      <c r="J280" s="2" t="str">
        <f t="shared" si="5"/>
        <v>B.-Payroll and pension procedures are standardised and efficient. Systematic data procedures apply and data is generally accurate. Basic self-service mechanisms are in place i.e. online pay statements, overtime claims and subsistence expenses claims. The organization is intending to enhance the available self -service options to employee and formal procedures in relation to other reward strategies are being considered.</v>
      </c>
    </row>
    <row r="281" spans="1:10" x14ac:dyDescent="0.25">
      <c r="B281" s="3"/>
      <c r="C281" s="2"/>
      <c r="D281" s="3"/>
      <c r="H281" s="20" t="s">
        <v>545</v>
      </c>
      <c r="I281" s="26" t="s">
        <v>729</v>
      </c>
      <c r="J281" s="2" t="str">
        <f t="shared" si="5"/>
        <v>C.-Payroll and pension procedures are aligned to international payroll standards. These processes are fully automated and real time reporting data is available for these benefits. Formal procedures are in place for flexible working arrangements and an active worklife balance strategy is present within the organisation. Employees are able to view all information relevant to reward benefits through a self- service platform.</v>
      </c>
    </row>
    <row r="282" spans="1:10" x14ac:dyDescent="0.25">
      <c r="B282" s="3"/>
      <c r="C282" s="2"/>
      <c r="D282" s="3"/>
      <c r="H282" s="20" t="s">
        <v>547</v>
      </c>
      <c r="I282" s="26" t="s">
        <v>730</v>
      </c>
      <c r="J282" s="2" t="str">
        <f t="shared" si="5"/>
        <v xml:space="preserve">D.-Payroll and pension procedures are integrated with other business systems enabling alignment between HR and business areas. Only non- systematic errors occur and real-time availability of data and reports are available. As well as a Rewards self service platform, an advisory appointment service is available with a member of the Rewards team in HR to ensure that employees can choose a personalised reward package that suits their preferences. </v>
      </c>
    </row>
    <row r="283" spans="1:10" x14ac:dyDescent="0.25">
      <c r="H283" s="2" t="s">
        <v>873</v>
      </c>
      <c r="I283" s="20" t="s">
        <v>874</v>
      </c>
      <c r="J283" s="2" t="str">
        <f t="shared" si="5"/>
        <v>E-Not applicable</v>
      </c>
    </row>
    <row r="284" spans="1:10" ht="30" x14ac:dyDescent="0.25">
      <c r="A284" s="2" t="s">
        <v>199</v>
      </c>
      <c r="B284" s="3"/>
      <c r="C284" s="2"/>
      <c r="D284" s="25" t="s">
        <v>133</v>
      </c>
      <c r="E284" s="3" t="s">
        <v>183</v>
      </c>
      <c r="H284" s="20"/>
      <c r="I284" s="26" t="s">
        <v>731</v>
      </c>
      <c r="J284" s="2" t="str">
        <f t="shared" si="5"/>
        <v/>
      </c>
    </row>
    <row r="285" spans="1:10" x14ac:dyDescent="0.25">
      <c r="B285" s="3"/>
      <c r="C285" s="2"/>
      <c r="D285" s="3"/>
      <c r="H285" s="20" t="s">
        <v>541</v>
      </c>
      <c r="I285" s="26" t="s">
        <v>732</v>
      </c>
      <c r="J285" s="2" t="str">
        <f t="shared" si="5"/>
        <v>A.-An inflexible payroll schedule applies; transactional employee benefits such as health insurance and retirement plans are in place. The organization only collects data on the number of posts, entries and exits of employees</v>
      </c>
    </row>
    <row r="286" spans="1:10" x14ac:dyDescent="0.25">
      <c r="B286" s="3"/>
      <c r="C286" s="2"/>
      <c r="D286" s="3"/>
      <c r="H286" s="20" t="s">
        <v>543</v>
      </c>
      <c r="I286" s="26" t="s">
        <v>733</v>
      </c>
      <c r="J286" s="2" t="str">
        <f t="shared" si="5"/>
        <v xml:space="preserve">B.-A reactive reward management system operates that tries to align the benefits and payments with the strategic objectives. Some financial benefits exist such as payments in advance and non financial benefits including flexible working arrangements are available to some staff members in certain conditions. 
</v>
      </c>
    </row>
    <row r="287" spans="1:10" x14ac:dyDescent="0.25">
      <c r="B287" s="3"/>
      <c r="C287" s="2"/>
      <c r="D287" s="3"/>
      <c r="H287" s="20" t="s">
        <v>545</v>
      </c>
      <c r="I287" s="26" t="s">
        <v>734</v>
      </c>
      <c r="J287" s="2" t="str">
        <f t="shared" si="5"/>
        <v>C.-A proactive reward management system operates that provides flexible remuneration benefits to employees. Non financial benefits such as formal mentoring programmes, work-life balance initiatives, family friendly policies are available to employees who can customise their preferred arrangement.</v>
      </c>
    </row>
    <row r="288" spans="1:10" x14ac:dyDescent="0.25">
      <c r="B288" s="3"/>
      <c r="C288" s="2"/>
      <c r="D288" s="3"/>
      <c r="H288" s="20" t="s">
        <v>547</v>
      </c>
      <c r="I288" s="26" t="s">
        <v>735</v>
      </c>
      <c r="J288" s="2" t="str">
        <f t="shared" si="5"/>
        <v>D.-A predictive reward management system applies; all reward benefits are fully personalised to the individual employee. An advisory service provides guidance to staff members in relation to their remuneration options. Full flexibility applies for all options.</v>
      </c>
    </row>
    <row r="289" spans="1:10" x14ac:dyDescent="0.25">
      <c r="H289" s="2" t="s">
        <v>873</v>
      </c>
      <c r="I289" s="20" t="s">
        <v>874</v>
      </c>
      <c r="J289" s="2" t="str">
        <f>IF(H289&lt;&gt;"",CONCATENATE(H289,"-",I289),"")</f>
        <v>E-Not applicable</v>
      </c>
    </row>
    <row r="290" spans="1:10" ht="30" x14ac:dyDescent="0.25">
      <c r="A290" s="2" t="s">
        <v>199</v>
      </c>
      <c r="B290" s="25" t="s">
        <v>7</v>
      </c>
      <c r="C290" s="2" t="s">
        <v>184</v>
      </c>
      <c r="D290" s="25" t="s">
        <v>80</v>
      </c>
      <c r="E290" s="3" t="s">
        <v>760</v>
      </c>
      <c r="H290" s="20"/>
      <c r="I290" s="26" t="s">
        <v>736</v>
      </c>
      <c r="J290" s="2" t="str">
        <f t="shared" si="5"/>
        <v/>
      </c>
    </row>
    <row r="291" spans="1:10" x14ac:dyDescent="0.25">
      <c r="B291" s="3"/>
      <c r="C291" s="2"/>
      <c r="D291" s="3"/>
      <c r="H291" s="20" t="s">
        <v>541</v>
      </c>
      <c r="I291" s="26" t="s">
        <v>737</v>
      </c>
      <c r="J291" s="2" t="str">
        <f t="shared" si="5"/>
        <v>A.-Low levels of the digitalization apply with minimal automation of the processes. Basic tools for data collection and data analysis such as spreadsheets are used. Most data is saved in different files or local databases and a compliance based approach applies.</v>
      </c>
    </row>
    <row r="292" spans="1:10" x14ac:dyDescent="0.25">
      <c r="B292" s="3"/>
      <c r="C292" s="2"/>
      <c r="D292" s="3"/>
      <c r="H292" s="20" t="s">
        <v>543</v>
      </c>
      <c r="I292" s="26" t="s">
        <v>738</v>
      </c>
      <c r="J292" s="2" t="str">
        <f t="shared" si="5"/>
        <v xml:space="preserve">B.-Remuneration processes are increasingly digitalized and semi-automated. Some analytic tools are used in core areas and systems. A consistent database exists and a shift is taking place from speadsheets to software.
</v>
      </c>
    </row>
    <row r="293" spans="1:10" x14ac:dyDescent="0.25">
      <c r="B293" s="3"/>
      <c r="C293" s="2"/>
      <c r="D293" s="3"/>
      <c r="H293" s="20" t="s">
        <v>545</v>
      </c>
      <c r="I293" s="26" t="s">
        <v>739</v>
      </c>
      <c r="J293" s="2" t="str">
        <f t="shared" si="5"/>
        <v>C.-Remuneration processes are fully digitalized and fully automated. A consistent and functional database operates. Advanced analytic tools and cloud-based technologies are used.</v>
      </c>
    </row>
    <row r="294" spans="1:10" x14ac:dyDescent="0.25">
      <c r="B294" s="3"/>
      <c r="C294" s="2"/>
      <c r="D294" s="3"/>
      <c r="H294" s="20" t="s">
        <v>547</v>
      </c>
      <c r="I294" s="26" t="s">
        <v>740</v>
      </c>
      <c r="J294" s="2" t="str">
        <f t="shared" si="5"/>
        <v>D.-A predictive remuneration process is in operation. Self service options are in place for all employees. Advanced data analysis is in place as all systems are aligned and connected.</v>
      </c>
    </row>
    <row r="295" spans="1:10" x14ac:dyDescent="0.25">
      <c r="H295" s="2" t="s">
        <v>873</v>
      </c>
      <c r="I295" s="20" t="s">
        <v>874</v>
      </c>
      <c r="J295" s="2" t="str">
        <f t="shared" si="5"/>
        <v>E-Not applicable</v>
      </c>
    </row>
    <row r="296" spans="1:10" ht="30" x14ac:dyDescent="0.25">
      <c r="A296" s="2" t="s">
        <v>199</v>
      </c>
      <c r="B296" s="25" t="s">
        <v>84</v>
      </c>
      <c r="C296" s="2" t="s">
        <v>187</v>
      </c>
      <c r="D296" s="25" t="s">
        <v>86</v>
      </c>
      <c r="E296" s="3" t="s">
        <v>189</v>
      </c>
      <c r="H296" s="20"/>
      <c r="I296" s="26" t="s">
        <v>741</v>
      </c>
      <c r="J296" s="2" t="str">
        <f t="shared" si="5"/>
        <v/>
      </c>
    </row>
    <row r="297" spans="1:10" x14ac:dyDescent="0.25">
      <c r="B297" s="3"/>
      <c r="C297" s="2"/>
      <c r="D297" s="3"/>
      <c r="H297" s="20" t="s">
        <v>541</v>
      </c>
      <c r="I297" s="26" t="s">
        <v>742</v>
      </c>
      <c r="J297" s="2" t="str">
        <f t="shared" si="5"/>
        <v xml:space="preserve">A.-Communication protocols relating to reward benefits are compliance driven and relate to events such as payroll deadlines and any legislative changes to the salary and pension schemes. Information in relation to these events is frequently circulated subsequent to the event. No formal procedures are in place in relation to other reward benefits so no communication protocols are in place. </v>
      </c>
    </row>
    <row r="298" spans="1:10" x14ac:dyDescent="0.25">
      <c r="B298" s="3"/>
      <c r="C298" s="2"/>
      <c r="D298" s="3"/>
      <c r="H298" s="20" t="s">
        <v>543</v>
      </c>
      <c r="I298" s="26" t="s">
        <v>743</v>
      </c>
      <c r="J298" s="2" t="str">
        <f t="shared" si="5"/>
        <v xml:space="preserve">B.-A formal communications strategy is in place to complement the basic self service portal in place i.e. online pay statements and overtime claims. As well as accurate user guides, updates in relation to payroll and pension changes are circulated to employees in a timely manner. Information relating to other reward benefits i.e. training programmes are circulated on an informal basis generally by managers to employees. Information in relation to some of these benefits may also available from HR on request. </v>
      </c>
    </row>
    <row r="299" spans="1:10" x14ac:dyDescent="0.25">
      <c r="B299" s="3"/>
      <c r="C299" s="2"/>
      <c r="D299" s="3"/>
      <c r="H299" s="20" t="s">
        <v>545</v>
      </c>
      <c r="I299" s="26" t="s">
        <v>744</v>
      </c>
      <c r="J299" s="2" t="str">
        <f t="shared" si="5"/>
        <v>C.-A formal communication strategy applies to all available reward benefits. Information is shared in a proactive manner through digitial communication tools i.e. the self service portal, intranet, employee fora. Data visualisations are circulated on a regular basis to ensure that employees understand the reward benefits infrastructure.</v>
      </c>
    </row>
    <row r="300" spans="1:10" x14ac:dyDescent="0.25">
      <c r="B300" s="3"/>
      <c r="C300" s="2"/>
      <c r="D300" s="3"/>
      <c r="H300" s="20" t="s">
        <v>547</v>
      </c>
      <c r="I300" s="26" t="s">
        <v>745</v>
      </c>
      <c r="J300" s="2" t="str">
        <f t="shared" si="5"/>
        <v>D.-The reward benefits infrastructure is aligned and integrated with the outputs of business systems enabling alignment of outputs and benefits. This means that information in relation to reward benefits is available in real time to employees through the use of dashboards and the self service rewards platform. Managers can choose to reward positive outputs and behaviours by individual employees with instant recognition incentives i.e. a small monetary reward or nomination for a talent management programme.</v>
      </c>
    </row>
    <row r="301" spans="1:10" x14ac:dyDescent="0.25">
      <c r="H301" s="2" t="s">
        <v>873</v>
      </c>
      <c r="I301" s="20" t="s">
        <v>874</v>
      </c>
      <c r="J301" s="2" t="str">
        <f>IF(H301&lt;&gt;"",CONCATENATE(H301,"-",I301),"")</f>
        <v>E-Not applicable</v>
      </c>
    </row>
    <row r="302" spans="1:10" ht="30" x14ac:dyDescent="0.25">
      <c r="A302" s="2" t="s">
        <v>199</v>
      </c>
      <c r="B302" s="25" t="s">
        <v>37</v>
      </c>
      <c r="C302" s="2" t="s">
        <v>194</v>
      </c>
      <c r="D302" s="25" t="s">
        <v>12</v>
      </c>
      <c r="E302" s="3" t="s">
        <v>195</v>
      </c>
      <c r="H302" s="20"/>
      <c r="I302" s="26" t="s">
        <v>495</v>
      </c>
      <c r="J302" s="2" t="str">
        <f t="shared" si="5"/>
        <v/>
      </c>
    </row>
    <row r="303" spans="1:10" x14ac:dyDescent="0.25">
      <c r="B303" s="3"/>
      <c r="C303" s="2"/>
      <c r="D303" s="3"/>
      <c r="H303" s="20" t="s">
        <v>541</v>
      </c>
      <c r="I303" s="26" t="s">
        <v>751</v>
      </c>
      <c r="J303" s="2" t="str">
        <f t="shared" si="5"/>
        <v>A.-The rewards management system is not influenced by the strategic objectives of the organisation. Payroll and pension procedures are the only formal reward schemes available to all staff members and they are not aligned to the HR strategy.</v>
      </c>
    </row>
    <row r="304" spans="1:10" x14ac:dyDescent="0.25">
      <c r="B304" s="3"/>
      <c r="C304" s="2"/>
      <c r="D304" s="3"/>
      <c r="H304" s="20" t="s">
        <v>543</v>
      </c>
      <c r="I304" s="26" t="s">
        <v>752</v>
      </c>
      <c r="J304" s="2" t="str">
        <f t="shared" si="5"/>
        <v xml:space="preserve">B.-Salary is connected with the performance management process which is a key conponent of the HR strategy. Other employee rewards e.g. flexible working arrangements, subsidised food are informal arrangements and do not support in the HR strategy. </v>
      </c>
    </row>
    <row r="305" spans="1:10" x14ac:dyDescent="0.25">
      <c r="B305" s="3"/>
      <c r="C305" s="2"/>
      <c r="D305" s="3"/>
      <c r="H305" s="20" t="s">
        <v>545</v>
      </c>
      <c r="I305" s="26" t="s">
        <v>753</v>
      </c>
      <c r="J305" s="2" t="str">
        <f t="shared" si="5"/>
        <v>C.-A proactive reward management system is in place that provides flexible remuneration benefits to employees. Non financial benefits such as formal mentoring programmes, work-life balance initiatives, family friendly policies are available and represent a central component of the HR strategy which aims to support the achievement of strategic organisational objectives.</v>
      </c>
    </row>
    <row r="306" spans="1:10" x14ac:dyDescent="0.25">
      <c r="B306" s="3"/>
      <c r="C306" s="2"/>
      <c r="D306" s="3"/>
      <c r="H306" s="20" t="s">
        <v>547</v>
      </c>
      <c r="I306" s="26" t="s">
        <v>754</v>
      </c>
      <c r="J306" s="2" t="str">
        <f t="shared" si="5"/>
        <v>D.-The reward benefits infrastructure is aligned and integrated with the outputs of business systems enabling alignment of outputs and benefits. This evidence based benefits approach supports a rewards benefit system that is seen as a critical, value- add HR activity by senior managers in terms of supporting employee retention and engagement. Reward is an integral area that enables an effective HR strategy.</v>
      </c>
    </row>
    <row r="307" spans="1:10" x14ac:dyDescent="0.25">
      <c r="H307" s="2" t="s">
        <v>873</v>
      </c>
      <c r="I307" s="20" t="s">
        <v>874</v>
      </c>
      <c r="J307" s="2" t="str">
        <f t="shared" si="5"/>
        <v>E-Not applicable</v>
      </c>
    </row>
    <row r="308" spans="1:10" ht="60" x14ac:dyDescent="0.25">
      <c r="A308" s="2" t="s">
        <v>199</v>
      </c>
      <c r="B308" s="25" t="s">
        <v>48</v>
      </c>
      <c r="C308" s="2" t="s">
        <v>191</v>
      </c>
      <c r="D308" s="25" t="s">
        <v>67</v>
      </c>
      <c r="E308" s="3" t="s">
        <v>192</v>
      </c>
      <c r="H308" s="20"/>
      <c r="I308" s="26" t="s">
        <v>746</v>
      </c>
      <c r="J308" s="2" t="str">
        <f t="shared" si="5"/>
        <v/>
      </c>
    </row>
    <row r="309" spans="1:10" x14ac:dyDescent="0.25">
      <c r="B309" s="3"/>
      <c r="C309" s="2"/>
      <c r="D309" s="3"/>
      <c r="H309" s="20" t="s">
        <v>541</v>
      </c>
      <c r="I309" s="26" t="s">
        <v>747</v>
      </c>
      <c r="J309" s="2" t="str">
        <f t="shared" si="5"/>
        <v xml:space="preserve">A.-Risk management procedures relating to reward benefits are compliance driven and focus on fulfiling legilsative requirements. Necessary activities might include the collation of a risk register document on an annual basis with a one trigger relating to an assurance of pension enrollment for all eligible staff members etc. 
</v>
      </c>
    </row>
    <row r="310" spans="1:10" x14ac:dyDescent="0.25">
      <c r="B310" s="3"/>
      <c r="C310" s="2"/>
      <c r="D310" s="3"/>
      <c r="H310" s="20" t="s">
        <v>543</v>
      </c>
      <c r="I310" s="26" t="s">
        <v>748</v>
      </c>
      <c r="J310" s="2" t="str">
        <f t="shared" si="5"/>
        <v xml:space="preserve">B.-A reactive risk management approach is in place. Reward benefits are aligned to a single performance metric which results in a skewed overall approach. Data is available in relation to all aspects of the payroll and pension procedures with key metrics included in the annual risk register. Other reward schemes are available to some staff members in certain conditions in certain business areas so no formal risk management approach applies to these schemes.
</v>
      </c>
    </row>
    <row r="311" spans="1:10" x14ac:dyDescent="0.25">
      <c r="B311" s="3"/>
      <c r="C311" s="2"/>
      <c r="D311" s="3"/>
      <c r="H311" s="20" t="s">
        <v>545</v>
      </c>
      <c r="I311" s="26" t="s">
        <v>749</v>
      </c>
      <c r="J311" s="2" t="str">
        <f t="shared" si="5"/>
        <v>C.-A formal risk management approach applies to all available reward benefits. Rewards benefits are aligned to a set of performance metrics that are in turn linked to the strategic objectives of the organisation. Benefits are regularly evaluated to ensure that there is no overreliance on short-term incentives that encourages imprudent behaviour. Control processes such as separation of duties are in place across the majority of business functions.</v>
      </c>
    </row>
    <row r="312" spans="1:10" x14ac:dyDescent="0.25">
      <c r="B312" s="3"/>
      <c r="C312" s="2"/>
      <c r="D312" s="3"/>
      <c r="H312" s="20" t="s">
        <v>547</v>
      </c>
      <c r="I312" s="26" t="s">
        <v>750</v>
      </c>
      <c r="J312" s="2" t="str">
        <f t="shared" si="5"/>
        <v>D.-The implications of reward benefits are evaluated on a regular basis by a formal risk management committee who also consider risks involving financial, security, data protection and workforce management issues  i.e. a bring your own device policy. Strong governance structures are in place to ensure that HR effectively identifies and mitigates rewards and associated risks i.e. The Three Lines of Defense framework.</v>
      </c>
    </row>
    <row r="313" spans="1:10" x14ac:dyDescent="0.25">
      <c r="H313" s="2" t="s">
        <v>873</v>
      </c>
      <c r="I313" s="20" t="s">
        <v>874</v>
      </c>
      <c r="J313" s="2" t="str">
        <f>IF(H313&lt;&gt;"",CONCATENATE(H313,"-",I313),"")</f>
        <v>E-Not applicable</v>
      </c>
    </row>
    <row r="314" spans="1:10" ht="30" x14ac:dyDescent="0.25">
      <c r="A314" s="2" t="s">
        <v>199</v>
      </c>
      <c r="B314" s="25" t="s">
        <v>56</v>
      </c>
      <c r="C314" s="2" t="s">
        <v>197</v>
      </c>
      <c r="D314" s="25" t="s">
        <v>33</v>
      </c>
      <c r="E314" s="3" t="s">
        <v>198</v>
      </c>
      <c r="H314" s="20"/>
      <c r="I314" s="26" t="s">
        <v>755</v>
      </c>
      <c r="J314" s="2" t="str">
        <f t="shared" si="5"/>
        <v/>
      </c>
    </row>
    <row r="315" spans="1:10" x14ac:dyDescent="0.25">
      <c r="B315" s="3"/>
      <c r="C315" s="2"/>
      <c r="D315" s="3"/>
      <c r="H315" s="20" t="s">
        <v>541</v>
      </c>
      <c r="I315" s="26" t="s">
        <v>756</v>
      </c>
      <c r="J315" s="2" t="str">
        <f t="shared" si="5"/>
        <v xml:space="preserve">A.-There are no competencies defined for key jobs in the Organization. </v>
      </c>
    </row>
    <row r="316" spans="1:10" x14ac:dyDescent="0.25">
      <c r="B316" s="3"/>
      <c r="C316" s="2"/>
      <c r="D316" s="3"/>
      <c r="H316" s="20" t="s">
        <v>543</v>
      </c>
      <c r="I316" s="26" t="s">
        <v>757</v>
      </c>
      <c r="J316" s="2" t="str">
        <f t="shared" si="5"/>
        <v xml:space="preserve">B.-There are competencies defined for key jobs and competency profiles in use. </v>
      </c>
    </row>
    <row r="317" spans="1:10" x14ac:dyDescent="0.25">
      <c r="B317" s="3"/>
      <c r="C317" s="2"/>
      <c r="D317" s="3"/>
      <c r="H317" s="20" t="s">
        <v>545</v>
      </c>
      <c r="I317" s="26" t="s">
        <v>758</v>
      </c>
      <c r="J317" s="2" t="str">
        <f t="shared" si="5"/>
        <v xml:space="preserve">C.-There is a Competency Framework used in Rm processes. </v>
      </c>
    </row>
    <row r="318" spans="1:10" x14ac:dyDescent="0.25">
      <c r="B318" s="3"/>
      <c r="C318" s="2"/>
      <c r="D318" s="3"/>
      <c r="H318" s="20" t="s">
        <v>547</v>
      </c>
      <c r="I318" s="26" t="s">
        <v>759</v>
      </c>
      <c r="J318" s="2" t="str">
        <f t="shared" si="5"/>
        <v xml:space="preserve">D.-There is an integrated Competency based HRM in the Organization. </v>
      </c>
    </row>
    <row r="319" spans="1:10" x14ac:dyDescent="0.25">
      <c r="H319" s="2" t="s">
        <v>873</v>
      </c>
      <c r="I319" s="20" t="s">
        <v>874</v>
      </c>
      <c r="J319" s="2" t="str">
        <f t="shared" si="5"/>
        <v>E-Not applicable</v>
      </c>
    </row>
    <row r="320" spans="1:10" ht="45" x14ac:dyDescent="0.25">
      <c r="A320" s="2" t="s">
        <v>222</v>
      </c>
      <c r="B320" s="21" t="s">
        <v>3</v>
      </c>
      <c r="C320" s="3" t="s">
        <v>201</v>
      </c>
      <c r="D320" s="21" t="s">
        <v>129</v>
      </c>
      <c r="E320" s="3" t="s">
        <v>202</v>
      </c>
      <c r="I320" s="20" t="s">
        <v>761</v>
      </c>
      <c r="J320" s="2" t="str">
        <f t="shared" si="5"/>
        <v/>
      </c>
    </row>
    <row r="321" spans="1:10" x14ac:dyDescent="0.25">
      <c r="H321" s="2" t="s">
        <v>63</v>
      </c>
      <c r="I321" s="20" t="s">
        <v>762</v>
      </c>
      <c r="J321" s="2" t="str">
        <f t="shared" si="5"/>
        <v>A-The impact is minimal. Training programs are not aligned with the real needs of the organization and do not provide support to optimize business outcomes</v>
      </c>
    </row>
    <row r="322" spans="1:10" x14ac:dyDescent="0.25">
      <c r="H322" s="2" t="s">
        <v>64</v>
      </c>
      <c r="I322" s="20" t="s">
        <v>763</v>
      </c>
      <c r="J322" s="2" t="str">
        <f t="shared" si="5"/>
        <v>B-Training management contributes to better performance in some areas of work</v>
      </c>
    </row>
    <row r="323" spans="1:10" x14ac:dyDescent="0.25">
      <c r="H323" s="2" t="s">
        <v>66</v>
      </c>
      <c r="I323" s="20" t="s">
        <v>764</v>
      </c>
      <c r="J323" s="2" t="str">
        <f t="shared" ref="J323:J393" si="6">IF(H323&lt;&gt;"",CONCATENATE(H323,"-",I323),"")</f>
        <v>C-The organization’s training objectives are integrated in the business strategy of the organization.</v>
      </c>
    </row>
    <row r="324" spans="1:10" x14ac:dyDescent="0.25">
      <c r="H324" s="2" t="s">
        <v>65</v>
      </c>
      <c r="I324" s="20" t="s">
        <v>765</v>
      </c>
      <c r="J324" s="2" t="str">
        <f t="shared" si="6"/>
        <v>D-Training programs lead to successful outcomes. Organization is able to face challenges in different areas of its activities</v>
      </c>
    </row>
    <row r="325" spans="1:10" x14ac:dyDescent="0.25">
      <c r="H325" s="2" t="s">
        <v>873</v>
      </c>
      <c r="I325" s="20" t="s">
        <v>874</v>
      </c>
      <c r="J325" s="2" t="str">
        <f t="shared" si="6"/>
        <v>E-Not applicable</v>
      </c>
    </row>
    <row r="326" spans="1:10" ht="45" x14ac:dyDescent="0.25">
      <c r="A326" s="2" t="s">
        <v>222</v>
      </c>
      <c r="B326" s="21" t="s">
        <v>152</v>
      </c>
      <c r="C326" s="3" t="s">
        <v>203</v>
      </c>
      <c r="D326" s="21" t="s">
        <v>154</v>
      </c>
      <c r="E326" s="3" t="s">
        <v>204</v>
      </c>
      <c r="H326" s="2" t="s">
        <v>541</v>
      </c>
      <c r="I326" s="20" t="s">
        <v>766</v>
      </c>
      <c r="J326" s="2" t="str">
        <f t="shared" si="6"/>
        <v xml:space="preserve">A.-Low levels of the digitalization of the training processes. </v>
      </c>
    </row>
    <row r="327" spans="1:10" x14ac:dyDescent="0.25">
      <c r="H327" s="2" t="s">
        <v>543</v>
      </c>
      <c r="I327" s="20" t="s">
        <v>767</v>
      </c>
      <c r="J327" s="2" t="str">
        <f t="shared" si="6"/>
        <v xml:space="preserve">B.-Training processes are semi-automated and increasingly digitalized. Some advanced e-learning tools / systems are used in some work areas. </v>
      </c>
    </row>
    <row r="328" spans="1:10" x14ac:dyDescent="0.25">
      <c r="H328" s="2" t="s">
        <v>545</v>
      </c>
      <c r="I328" s="20" t="s">
        <v>768</v>
      </c>
      <c r="J328" s="2" t="str">
        <f t="shared" si="6"/>
        <v xml:space="preserve">C.-Training processes are fully digitalized and automated. A consistent, functional and fully integrated learning management system database operates. </v>
      </c>
    </row>
    <row r="329" spans="1:10" x14ac:dyDescent="0.25">
      <c r="H329" s="2" t="s">
        <v>547</v>
      </c>
      <c r="I329" s="20" t="s">
        <v>769</v>
      </c>
      <c r="J329" s="2" t="str">
        <f t="shared" si="6"/>
        <v>D.-Learning management system is integrated with business systems.</v>
      </c>
    </row>
    <row r="330" spans="1:10" x14ac:dyDescent="0.25">
      <c r="H330" s="2" t="s">
        <v>873</v>
      </c>
      <c r="I330" s="20" t="s">
        <v>874</v>
      </c>
      <c r="J330" s="2" t="str">
        <f>IF(H330&lt;&gt;"",CONCATENATE(H330,"-",I330),"")</f>
        <v>E-Not applicable</v>
      </c>
    </row>
    <row r="331" spans="1:10" ht="45" x14ac:dyDescent="0.25">
      <c r="A331" s="2" t="s">
        <v>222</v>
      </c>
      <c r="B331" s="21" t="s">
        <v>205</v>
      </c>
      <c r="C331" s="3" t="s">
        <v>206</v>
      </c>
      <c r="D331" s="21" t="s">
        <v>207</v>
      </c>
      <c r="E331" s="3" t="s">
        <v>208</v>
      </c>
      <c r="I331" s="20" t="s">
        <v>770</v>
      </c>
      <c r="J331" s="2" t="str">
        <f t="shared" si="6"/>
        <v/>
      </c>
    </row>
    <row r="332" spans="1:10" x14ac:dyDescent="0.25">
      <c r="H332" s="2" t="s">
        <v>541</v>
      </c>
      <c r="I332" s="20" t="s">
        <v>771</v>
      </c>
      <c r="J332" s="2" t="str">
        <f t="shared" si="6"/>
        <v xml:space="preserve">A.-Training plans and programs are presented only to high level managers.HR department is the main delivery mechanism of the results of training plans and programs. </v>
      </c>
    </row>
    <row r="333" spans="1:10" x14ac:dyDescent="0.25">
      <c r="H333" s="2" t="s">
        <v>543</v>
      </c>
      <c r="I333" s="20" t="s">
        <v>772</v>
      </c>
      <c r="J333" s="2" t="str">
        <f t="shared" si="6"/>
        <v>B.-Training plans and programs are presented to the management and other stakeholders.</v>
      </c>
    </row>
    <row r="334" spans="1:10" x14ac:dyDescent="0.25">
      <c r="H334" s="2" t="s">
        <v>545</v>
      </c>
      <c r="I334" s="20" t="s">
        <v>773</v>
      </c>
      <c r="J334" s="2" t="str">
        <f t="shared" si="6"/>
        <v>C.-Self service, customized to the needs of the interested parties is increasingly used. Multiple communication channels (such as internal discussion forums, internal blogs, etc) are used. Senior managers and line managers' feedback is embedded.</v>
      </c>
    </row>
    <row r="335" spans="1:10" x14ac:dyDescent="0.25">
      <c r="H335" s="2" t="s">
        <v>547</v>
      </c>
      <c r="I335" s="20" t="s">
        <v>774</v>
      </c>
      <c r="J335" s="2" t="str">
        <f t="shared" si="6"/>
        <v>D.-Automated - dashboards, self service and shared services that make training management system results widely accessible throughout organization. Advanced communication channels are used. Feedback from all the interested parties is embedded.</v>
      </c>
    </row>
    <row r="336" spans="1:10" x14ac:dyDescent="0.25">
      <c r="H336" s="2" t="s">
        <v>873</v>
      </c>
      <c r="I336" s="20" t="s">
        <v>874</v>
      </c>
      <c r="J336" s="2" t="str">
        <f t="shared" si="6"/>
        <v>E-Not applicable</v>
      </c>
    </row>
    <row r="337" spans="1:10" ht="45" x14ac:dyDescent="0.25">
      <c r="A337" s="2" t="s">
        <v>222</v>
      </c>
      <c r="B337" s="21" t="s">
        <v>37</v>
      </c>
      <c r="C337" s="3" t="s">
        <v>209</v>
      </c>
      <c r="D337" s="21" t="s">
        <v>159</v>
      </c>
      <c r="E337" s="3" t="s">
        <v>210</v>
      </c>
      <c r="I337" s="20" t="s">
        <v>775</v>
      </c>
      <c r="J337" s="2" t="str">
        <f t="shared" si="6"/>
        <v/>
      </c>
    </row>
    <row r="338" spans="1:10" x14ac:dyDescent="0.25">
      <c r="H338" s="2" t="s">
        <v>63</v>
      </c>
      <c r="I338" s="20" t="s">
        <v>776</v>
      </c>
      <c r="J338" s="2" t="str">
        <f t="shared" si="6"/>
        <v>A-Training management is not part of HR strategy.The training process has no impact on the leadership quality and decision-making process.</v>
      </c>
    </row>
    <row r="339" spans="1:10" x14ac:dyDescent="0.25">
      <c r="H339" s="2" t="s">
        <v>64</v>
      </c>
      <c r="I339" s="20" t="s">
        <v>777</v>
      </c>
      <c r="J339" s="2" t="str">
        <f t="shared" si="6"/>
        <v>B-Training management is included in some performance areas developed in the HR strategy.
The training process has little impact on the decision-making process and leadership behaviours.</v>
      </c>
    </row>
    <row r="340" spans="1:10" x14ac:dyDescent="0.25">
      <c r="H340" s="2" t="s">
        <v>66</v>
      </c>
      <c r="I340" s="20" t="s">
        <v>778</v>
      </c>
      <c r="J340" s="2" t="str">
        <f t="shared" si="6"/>
        <v>C-Training management is a separate performance area of the HR strategy.
The training process has a growing impact on the quality of the decisions taken and leadership behaviours.</v>
      </c>
    </row>
    <row r="341" spans="1:10" x14ac:dyDescent="0.25">
      <c r="H341" s="2" t="s">
        <v>65</v>
      </c>
      <c r="I341" s="20" t="s">
        <v>779</v>
      </c>
      <c r="J341" s="2" t="str">
        <f t="shared" si="6"/>
        <v>D-Training management is decisive for all  performance areas of HR strategy, but also a distinct part of it.
The training process significantly contributes to improving the leadership behaviours and decision-making process, which is also reflected in the organization results</v>
      </c>
    </row>
    <row r="342" spans="1:10" x14ac:dyDescent="0.25">
      <c r="H342" s="2" t="s">
        <v>873</v>
      </c>
      <c r="I342" s="20" t="s">
        <v>874</v>
      </c>
      <c r="J342" s="2" t="str">
        <f>IF(H342&lt;&gt;"",CONCATENATE(H342,"-",I342),"")</f>
        <v>E-Not applicable</v>
      </c>
    </row>
    <row r="343" spans="1:10" ht="60" x14ac:dyDescent="0.25">
      <c r="A343" s="2" t="s">
        <v>222</v>
      </c>
      <c r="B343" s="21" t="s">
        <v>162</v>
      </c>
      <c r="C343" s="3" t="s">
        <v>212</v>
      </c>
      <c r="D343" s="21" t="s">
        <v>121</v>
      </c>
      <c r="E343" s="3" t="s">
        <v>213</v>
      </c>
      <c r="I343" s="20" t="s">
        <v>780</v>
      </c>
      <c r="J343" s="2" t="str">
        <f t="shared" si="6"/>
        <v/>
      </c>
    </row>
    <row r="344" spans="1:10" x14ac:dyDescent="0.25">
      <c r="H344" s="2" t="s">
        <v>541</v>
      </c>
      <c r="I344" s="20" t="s">
        <v>855</v>
      </c>
      <c r="J344" s="2" t="str">
        <f t="shared" si="6"/>
        <v>A.-Change and risk management objectives are not supported by the training management system.</v>
      </c>
    </row>
    <row r="345" spans="1:10" x14ac:dyDescent="0.25">
      <c r="H345" s="2" t="s">
        <v>543</v>
      </c>
      <c r="I345" s="20" t="s">
        <v>781</v>
      </c>
      <c r="J345" s="2" t="str">
        <f t="shared" si="6"/>
        <v>B.-During planning process of organizational change and risk's management, the training management system is considered.</v>
      </c>
    </row>
    <row r="346" spans="1:10" x14ac:dyDescent="0.25">
      <c r="H346" s="2" t="s">
        <v>545</v>
      </c>
      <c r="I346" s="20" t="s">
        <v>782</v>
      </c>
      <c r="J346" s="2" t="str">
        <f t="shared" si="6"/>
        <v>C.-Training management system supports much of the organization's change goals.
Establishment of an advanced risk management system to identify, analyse, evaluate and  address training process risks</v>
      </c>
    </row>
    <row r="347" spans="1:10" x14ac:dyDescent="0.25">
      <c r="H347" s="2" t="s">
        <v>547</v>
      </c>
      <c r="I347" s="20" t="s">
        <v>783</v>
      </c>
      <c r="J347" s="2" t="str">
        <f t="shared" si="6"/>
        <v>D.-Training management system is integrated in change management objectives/goals.
Proactive integration of training management system with the whole Risk Management System of the organization.</v>
      </c>
    </row>
    <row r="348" spans="1:10" x14ac:dyDescent="0.25">
      <c r="H348" s="2" t="s">
        <v>873</v>
      </c>
      <c r="I348" s="20" t="s">
        <v>874</v>
      </c>
      <c r="J348" s="2" t="str">
        <f t="shared" si="6"/>
        <v>E-Not applicable</v>
      </c>
    </row>
    <row r="349" spans="1:10" ht="45" x14ac:dyDescent="0.25">
      <c r="A349" s="2" t="s">
        <v>222</v>
      </c>
      <c r="B349" s="21" t="s">
        <v>169</v>
      </c>
      <c r="C349" s="3" t="s">
        <v>217</v>
      </c>
      <c r="D349" s="21" t="s">
        <v>171</v>
      </c>
      <c r="E349" s="3" t="s">
        <v>218</v>
      </c>
      <c r="I349" s="20" t="s">
        <v>784</v>
      </c>
      <c r="J349" s="2" t="str">
        <f t="shared" si="6"/>
        <v/>
      </c>
    </row>
    <row r="350" spans="1:10" x14ac:dyDescent="0.25">
      <c r="H350" s="2" t="s">
        <v>541</v>
      </c>
      <c r="I350" s="20" t="s">
        <v>785</v>
      </c>
      <c r="J350" s="2" t="str">
        <f t="shared" si="6"/>
        <v>A.-Training process has no specific focus on talent management. The training programmes are the same for all employees.</v>
      </c>
    </row>
    <row r="351" spans="1:10" x14ac:dyDescent="0.25">
      <c r="H351" s="2" t="s">
        <v>543</v>
      </c>
      <c r="I351" s="20" t="s">
        <v>786</v>
      </c>
      <c r="J351" s="2" t="str">
        <f t="shared" si="6"/>
        <v>B.-The organization has dedicated training programmes for  talented staff. Training programs focused on talent management are available on request.</v>
      </c>
    </row>
    <row r="352" spans="1:10" x14ac:dyDescent="0.25">
      <c r="H352" s="2" t="s">
        <v>545</v>
      </c>
      <c r="I352" s="20" t="s">
        <v>787</v>
      </c>
      <c r="J352" s="2" t="str">
        <f t="shared" si="6"/>
        <v>C.-Training management system is focused on talent management, helping to assess and  improve existing talent pools in the organization. There is a robust training plan for talented staff which is based on their  needs and competencies in order to place them in the right key positions.</v>
      </c>
    </row>
    <row r="353" spans="1:10" x14ac:dyDescent="0.25">
      <c r="H353" s="2" t="s">
        <v>547</v>
      </c>
      <c r="I353" s="20" t="s">
        <v>788</v>
      </c>
      <c r="J353" s="2" t="str">
        <f t="shared" si="6"/>
        <v>D.-Training process is designed to attract, develop and retain the talent. Training programmes assign talent to optimize organizational results, to efficiently fulfil the strategic objectives of the organisation.</v>
      </c>
    </row>
    <row r="354" spans="1:10" x14ac:dyDescent="0.25">
      <c r="H354" s="2" t="s">
        <v>873</v>
      </c>
      <c r="I354" s="20" t="s">
        <v>874</v>
      </c>
      <c r="J354" s="2" t="str">
        <f>IF(H354&lt;&gt;"",CONCATENATE(H354,"-",I354),"")</f>
        <v>E-Not applicable</v>
      </c>
    </row>
    <row r="355" spans="1:10" ht="45" x14ac:dyDescent="0.25">
      <c r="A355" s="2" t="s">
        <v>222</v>
      </c>
      <c r="B355" s="21" t="s">
        <v>56</v>
      </c>
      <c r="C355" s="3" t="s">
        <v>220</v>
      </c>
      <c r="D355" s="21" t="s">
        <v>176</v>
      </c>
      <c r="E355" s="3" t="s">
        <v>221</v>
      </c>
      <c r="I355" s="20" t="s">
        <v>789</v>
      </c>
      <c r="J355" s="2" t="str">
        <f t="shared" si="6"/>
        <v/>
      </c>
    </row>
    <row r="356" spans="1:10" x14ac:dyDescent="0.25">
      <c r="H356" s="2" t="s">
        <v>541</v>
      </c>
      <c r="I356" s="20" t="s">
        <v>790</v>
      </c>
      <c r="J356" s="2" t="str">
        <f t="shared" si="6"/>
        <v>A.-There are no competencies defined for key jobs in the Organization in order to be developed through training programmes.</v>
      </c>
    </row>
    <row r="357" spans="1:10" x14ac:dyDescent="0.25">
      <c r="H357" s="2" t="s">
        <v>543</v>
      </c>
      <c r="I357" s="20" t="s">
        <v>791</v>
      </c>
      <c r="J357" s="2" t="str">
        <f t="shared" si="6"/>
        <v xml:space="preserve">B.-There are competencies defined for key jobs and competency profiles in use, but they are rarely included in the training programmes. </v>
      </c>
    </row>
    <row r="358" spans="1:10" x14ac:dyDescent="0.25">
      <c r="H358" s="2" t="s">
        <v>545</v>
      </c>
      <c r="I358" s="20" t="s">
        <v>792</v>
      </c>
      <c r="J358" s="2" t="str">
        <f t="shared" si="6"/>
        <v xml:space="preserve">C.-There is a Competency Framework used in TM processes. </v>
      </c>
    </row>
    <row r="359" spans="1:10" x14ac:dyDescent="0.25">
      <c r="H359" s="2" t="s">
        <v>547</v>
      </c>
      <c r="I359" s="20" t="s">
        <v>793</v>
      </c>
      <c r="J359" s="2" t="str">
        <f t="shared" si="6"/>
        <v>D.-There is an integrated Competency based HRM in the Organization, including Training Programmes.</v>
      </c>
    </row>
    <row r="360" spans="1:10" x14ac:dyDescent="0.25">
      <c r="H360" s="2" t="s">
        <v>873</v>
      </c>
      <c r="I360" s="20" t="s">
        <v>874</v>
      </c>
      <c r="J360" s="2" t="str">
        <f t="shared" si="6"/>
        <v>E-Not applicable</v>
      </c>
    </row>
    <row r="361" spans="1:10" ht="45" x14ac:dyDescent="0.25">
      <c r="A361" s="2" t="s">
        <v>251</v>
      </c>
      <c r="B361" s="21" t="s">
        <v>127</v>
      </c>
      <c r="C361" s="16" t="s">
        <v>224</v>
      </c>
      <c r="D361" s="21" t="s">
        <v>129</v>
      </c>
      <c r="E361" s="3" t="s">
        <v>225</v>
      </c>
      <c r="I361" s="20" t="s">
        <v>794</v>
      </c>
      <c r="J361" s="2" t="str">
        <f t="shared" si="6"/>
        <v/>
      </c>
    </row>
    <row r="362" spans="1:10" x14ac:dyDescent="0.25">
      <c r="H362" s="2" t="s">
        <v>541</v>
      </c>
      <c r="I362" s="20" t="s">
        <v>795</v>
      </c>
      <c r="J362" s="2" t="str">
        <f t="shared" si="6"/>
        <v xml:space="preserve">A.-Performance evaluation procedures are developed, written guidelines available, but performance appraisal is only a formal process, implemented only to apply the legal and procedural framework.
</v>
      </c>
    </row>
    <row r="363" spans="1:10" x14ac:dyDescent="0.25">
      <c r="H363" s="2" t="s">
        <v>543</v>
      </c>
      <c r="I363" s="20" t="s">
        <v>796</v>
      </c>
      <c r="J363" s="2" t="str">
        <f t="shared" si="6"/>
        <v xml:space="preserve">B.-There is no relationship between performance evaluation procedures and the fulfilment of the priority objectives for the organization. Performance appraisal occurs in regular and specific time intervals. 
Performance appraisal is implemented  by all departments, but only in order to apply the procedural and legal framework, and not for people related strategic decisions.
</v>
      </c>
    </row>
    <row r="364" spans="1:10" x14ac:dyDescent="0.25">
      <c r="H364" s="2" t="s">
        <v>545</v>
      </c>
      <c r="I364" s="20" t="s">
        <v>797</v>
      </c>
      <c r="J364" s="2" t="str">
        <f t="shared" si="6"/>
        <v xml:space="preserve">C.-The performance appraisal procedures are aimed at fulfilling priority objectives established in the organization and other planning instruments of the organization  
Implemented with all the other HR processes in the organization as best practice.
</v>
      </c>
    </row>
    <row r="365" spans="1:10" x14ac:dyDescent="0.25">
      <c r="H365" s="2" t="s">
        <v>547</v>
      </c>
      <c r="I365" s="20" t="s">
        <v>798</v>
      </c>
      <c r="J365" s="2" t="str">
        <f t="shared" si="6"/>
        <v>D.-The performance appraisal procedures are implemented in a systematic way (phases, roles, inputs, outputs, feedback, reports, KPIs) and it is based on a well structured system. 
There is a holistic approach to addressing performance gaps. These gaps are systematically and continuously reviewed.</v>
      </c>
    </row>
    <row r="366" spans="1:10" x14ac:dyDescent="0.25">
      <c r="H366" s="2" t="s">
        <v>873</v>
      </c>
      <c r="I366" s="20" t="s">
        <v>874</v>
      </c>
      <c r="J366" s="2" t="str">
        <f>IF(H366&lt;&gt;"",CONCATENATE(H366,"-",I366),"")</f>
        <v>E-Not applicable</v>
      </c>
    </row>
    <row r="367" spans="1:10" ht="45" x14ac:dyDescent="0.25">
      <c r="A367" s="2" t="s">
        <v>251</v>
      </c>
      <c r="B367" s="21" t="s">
        <v>152</v>
      </c>
      <c r="C367" s="16" t="s">
        <v>843</v>
      </c>
      <c r="D367" s="21" t="s">
        <v>154</v>
      </c>
      <c r="E367" s="3" t="s">
        <v>842</v>
      </c>
      <c r="I367" s="20" t="s">
        <v>799</v>
      </c>
      <c r="J367" s="2" t="str">
        <f t="shared" si="6"/>
        <v/>
      </c>
    </row>
    <row r="368" spans="1:10" x14ac:dyDescent="0.25">
      <c r="H368" s="2" t="s">
        <v>541</v>
      </c>
      <c r="I368" s="20" t="s">
        <v>800</v>
      </c>
      <c r="J368" s="2" t="str">
        <f t="shared" si="6"/>
        <v>A.-Performance Management systems have limited or no capability of integration with the other systems of the organization.The impact of the  performance appraisal is minimum, it is used only to apply legal and procedural provisions and not to provide support to optimize business outcome.</v>
      </c>
    </row>
    <row r="369" spans="1:10" x14ac:dyDescent="0.25">
      <c r="H369" s="2" t="s">
        <v>543</v>
      </c>
      <c r="I369" s="20" t="s">
        <v>801</v>
      </c>
      <c r="J369" s="2" t="str">
        <f t="shared" si="6"/>
        <v xml:space="preserve">B.-Performance Management offers key insights, matched with targeted development actions that are tailored to an organization and the changes underway.
Some outputs of the PM System are used in other HRM Functions (especially in Training, Remuneration and Workforce Planning procedures),  </v>
      </c>
    </row>
    <row r="370" spans="1:10" x14ac:dyDescent="0.25">
      <c r="H370" s="2" t="s">
        <v>545</v>
      </c>
      <c r="I370" s="20" t="s">
        <v>802</v>
      </c>
      <c r="J370" s="2" t="str">
        <f t="shared" si="6"/>
        <v>C.-Performance Management provides opportunities to be more ”proactive” by using data to predict outcomes, to simulate the potential effect of a decision and to choose the right behaviour that provides a higher chance of success.
Performance Management  process is fully digitalized and automated. A consistent, functional and fully integrated database operates.</v>
      </c>
    </row>
    <row r="371" spans="1:10" x14ac:dyDescent="0.25">
      <c r="H371" s="2" t="s">
        <v>547</v>
      </c>
      <c r="I371" s="20" t="s">
        <v>803</v>
      </c>
      <c r="J371" s="2" t="str">
        <f t="shared" si="6"/>
        <v>D.- Predictive Performance Management  leads to successful outcomes. Organization is able to face challenges in different areas of its activities.
Full two-way integration with key administrative systems and  to employee's self services and to managers self -services modules in real time. Data mining implications are used.</v>
      </c>
    </row>
    <row r="372" spans="1:10" x14ac:dyDescent="0.25">
      <c r="H372" s="2" t="s">
        <v>873</v>
      </c>
      <c r="I372" s="20" t="s">
        <v>874</v>
      </c>
      <c r="J372" s="2" t="str">
        <f t="shared" si="6"/>
        <v>E-Not applicable</v>
      </c>
    </row>
    <row r="373" spans="1:10" ht="45" x14ac:dyDescent="0.25">
      <c r="A373" s="2" t="s">
        <v>251</v>
      </c>
      <c r="B373" s="21" t="s">
        <v>205</v>
      </c>
      <c r="C373" s="16" t="s">
        <v>203</v>
      </c>
      <c r="D373" s="21" t="s">
        <v>207</v>
      </c>
      <c r="E373" s="3" t="s">
        <v>228</v>
      </c>
      <c r="I373" s="20" t="s">
        <v>804</v>
      </c>
      <c r="J373" s="2" t="str">
        <f t="shared" si="6"/>
        <v/>
      </c>
    </row>
    <row r="374" spans="1:10" x14ac:dyDescent="0.25">
      <c r="H374" s="2" t="s">
        <v>541</v>
      </c>
      <c r="I374" s="20" t="s">
        <v>805</v>
      </c>
      <c r="J374" s="2" t="str">
        <f t="shared" si="6"/>
        <v>A.-Low levels of the digitalization of the Performance Management process. Basic tools for data collection and data analysis such as spreadsheets are used. Most data are saved in different files or internal systems and local databases with limited capacity of integration.</v>
      </c>
    </row>
    <row r="375" spans="1:10" x14ac:dyDescent="0.25">
      <c r="H375" s="2" t="s">
        <v>543</v>
      </c>
      <c r="I375" s="20" t="s">
        <v>806</v>
      </c>
      <c r="J375" s="2" t="str">
        <f t="shared" si="6"/>
        <v>B.-Performance Management process is semi-automated and increasingly digitalized. Some advanced analytic tools are used in core HR areas and systems. A consistent data base is building. Increasing integration.</v>
      </c>
    </row>
    <row r="376" spans="1:10" x14ac:dyDescent="0.25">
      <c r="H376" s="2" t="s">
        <v>545</v>
      </c>
      <c r="I376" s="20" t="s">
        <v>807</v>
      </c>
      <c r="J376" s="2" t="str">
        <f t="shared" si="6"/>
        <v>C.- Performance Management  process is fully digitalized and automated. A consistent, functional and fully integrated database operates. Advanced analytic tools and cloud-based technologies are used.</v>
      </c>
    </row>
    <row r="377" spans="1:10" x14ac:dyDescent="0.25">
      <c r="H377" s="2" t="s">
        <v>547</v>
      </c>
      <c r="I377" s="20" t="s">
        <v>808</v>
      </c>
      <c r="J377" s="2" t="str">
        <f t="shared" si="6"/>
        <v xml:space="preserve">D.-An integrated, holistic and predictive electronic system for Performance Management operates functionally. </v>
      </c>
    </row>
    <row r="378" spans="1:10" x14ac:dyDescent="0.25">
      <c r="H378" s="2" t="s">
        <v>873</v>
      </c>
      <c r="I378" s="20" t="s">
        <v>874</v>
      </c>
      <c r="J378" s="2" t="str">
        <f>IF(H378&lt;&gt;"",CONCATENATE(H378,"-",I378),"")</f>
        <v>E-Not applicable</v>
      </c>
    </row>
    <row r="379" spans="1:10" ht="60" x14ac:dyDescent="0.25">
      <c r="A379" s="2" t="s">
        <v>251</v>
      </c>
      <c r="B379" s="21" t="s">
        <v>229</v>
      </c>
      <c r="C379" s="16" t="s">
        <v>230</v>
      </c>
      <c r="D379" s="21" t="s">
        <v>231</v>
      </c>
      <c r="E379" s="3" t="s">
        <v>232</v>
      </c>
      <c r="I379" s="20" t="s">
        <v>480</v>
      </c>
      <c r="J379" s="2" t="str">
        <f t="shared" si="6"/>
        <v/>
      </c>
    </row>
    <row r="380" spans="1:10" x14ac:dyDescent="0.25">
      <c r="H380" s="2" t="s">
        <v>541</v>
      </c>
      <c r="I380" s="20" t="s">
        <v>809</v>
      </c>
      <c r="J380" s="2" t="str">
        <f t="shared" si="6"/>
        <v xml:space="preserve">A.-Performance Management data is provided by request to the management as an input for decision making
Legal framework provides the information. Organization performs (often by HR) several Performance Appraisal and provides these by request to the employees.
</v>
      </c>
    </row>
    <row r="381" spans="1:10" x14ac:dyDescent="0.25">
      <c r="H381" s="2" t="s">
        <v>543</v>
      </c>
      <c r="I381" s="20" t="s">
        <v>810</v>
      </c>
      <c r="J381" s="2" t="str">
        <f t="shared" si="6"/>
        <v>B.-Different Performance Management analyses are available in one database, with an access to the main stakeholders in the organization.
There are some basic procedures concerning the usage of the Performance Appraisal data which are  available to all employees.  Managers occasionally communicate information about Performance Management, especially when some changes occur.
Different Performance Appraisal analyses are available in one database, with access available to the main stakeholders in the organization.</v>
      </c>
    </row>
    <row r="382" spans="1:10" x14ac:dyDescent="0.25">
      <c r="H382" s="2" t="s">
        <v>545</v>
      </c>
      <c r="I382" s="20" t="s">
        <v>811</v>
      </c>
      <c r="J382" s="2" t="str">
        <f t="shared" si="6"/>
        <v>C.-Different Performance Appraisal data types have developed communication channels that support managers/decision makers in a timely manner
There is an advanced  communication system
Full transparency concerning the way the employees use the Performance Appraisal data. Performance Appraisal data are used in multiple channels. Development of Performance Appraisal communication metrics.  Existence of HR portal. Line managers give feedback  to HR  teams in order to develop  Performance Appraisal metrics and analytics that serve the organization goals. Top Management systematically communicate the importance of performance management of the organization.</v>
      </c>
    </row>
    <row r="383" spans="1:10" x14ac:dyDescent="0.25">
      <c r="H383" s="2" t="s">
        <v>547</v>
      </c>
      <c r="I383" s="20" t="s">
        <v>812</v>
      </c>
      <c r="J383" s="2" t="str">
        <f t="shared" si="6"/>
        <v xml:space="preserve">D.-A communication program is in place in order to ensure the most suitable channels for distributing Performance Appraisal data to stakeholders (e.g.: HR Channel)
here is a leading communication system
There is a culture of trust/ all the results  are shared with all the employees, there are mechanisms such as automated dashboards, self - service and shared services for reporting the Performance Appraisal system needs that make Performance Appraisal's metrics more accessible to users. Building of internal and external expert networks. 
</v>
      </c>
    </row>
    <row r="384" spans="1:10" x14ac:dyDescent="0.25">
      <c r="H384" s="2" t="s">
        <v>873</v>
      </c>
      <c r="I384" s="20" t="s">
        <v>874</v>
      </c>
      <c r="J384" s="2" t="str">
        <f t="shared" si="6"/>
        <v>E-Not applicable</v>
      </c>
    </row>
    <row r="385" spans="1:10" ht="45" x14ac:dyDescent="0.25">
      <c r="A385" s="2" t="s">
        <v>251</v>
      </c>
      <c r="B385" s="21" t="s">
        <v>157</v>
      </c>
      <c r="C385" s="3" t="s">
        <v>234</v>
      </c>
      <c r="D385" s="21" t="s">
        <v>159</v>
      </c>
      <c r="E385" s="3" t="s">
        <v>235</v>
      </c>
      <c r="I385" s="20" t="s">
        <v>813</v>
      </c>
      <c r="J385" s="2" t="str">
        <f t="shared" si="6"/>
        <v/>
      </c>
    </row>
    <row r="386" spans="1:10" x14ac:dyDescent="0.25">
      <c r="H386" s="2" t="s">
        <v>541</v>
      </c>
      <c r="I386" s="20" t="s">
        <v>814</v>
      </c>
      <c r="J386" s="2" t="str">
        <f t="shared" si="6"/>
        <v>A.-Performance Management is not part of HR strategy. The usage of Performance Management in identifying  and satisfying  current and future needs of the organization is rare. Decision making is not based on Performance Management. Cooperation between line managers and Performance Management team happens on the basis of report requests and not on the accomplishment of the organizational goals.
Considering performance appraisal results is up to each leader/ manager to decide</v>
      </c>
    </row>
    <row r="387" spans="1:10" x14ac:dyDescent="0.25">
      <c r="H387" s="2" t="s">
        <v>543</v>
      </c>
      <c r="I387" s="20" t="s">
        <v>815</v>
      </c>
      <c r="J387" s="2" t="str">
        <f t="shared" si="6"/>
        <v>B.-Performance Management plays a sporadic role in decision making. Basic alignment between Performance Management and organizational goals</v>
      </c>
    </row>
    <row r="388" spans="1:10" x14ac:dyDescent="0.25">
      <c r="H388" s="2" t="s">
        <v>545</v>
      </c>
      <c r="I388" s="20" t="s">
        <v>816</v>
      </c>
      <c r="J388" s="2" t="str">
        <f t="shared" si="6"/>
        <v>C.-Decision making is based on Performance Management data. Performance Management is not a "product" used only by HR Department but a useful tool for all the departments in their efforts to  accomplish their goals.
Performance Management is discussed regularly to provide leaders feedback and provide opportunity to adjust the leadership decisions</v>
      </c>
    </row>
    <row r="389" spans="1:10" x14ac:dyDescent="0.25">
      <c r="H389" s="2" t="s">
        <v>547</v>
      </c>
      <c r="I389" s="20" t="s">
        <v>817</v>
      </c>
      <c r="J389" s="2" t="str">
        <f t="shared" si="6"/>
        <v>D.-Performance Management is part of the HR Strategy, which supports future development.
The Performance Management  is one must-have tool to identify, monitor and promote the most productive and engaged employees.
Performance Management is a priority for the leadership by making sure that the appropriate strategy is in place to ensure that the organization has the required staff capabilities in order to effectively achieve its goals.</v>
      </c>
    </row>
    <row r="390" spans="1:10" x14ac:dyDescent="0.25">
      <c r="H390" s="2" t="s">
        <v>873</v>
      </c>
      <c r="I390" s="20" t="s">
        <v>874</v>
      </c>
      <c r="J390" s="2" t="str">
        <f>IF(H390&lt;&gt;"",CONCATENATE(H390,"-",I390),"")</f>
        <v>E-Not applicable</v>
      </c>
    </row>
    <row r="391" spans="1:10" ht="45" x14ac:dyDescent="0.25">
      <c r="A391" s="2" t="s">
        <v>251</v>
      </c>
      <c r="B391" s="21" t="s">
        <v>162</v>
      </c>
      <c r="C391" s="3" t="s">
        <v>237</v>
      </c>
      <c r="D391" s="21" t="s">
        <v>121</v>
      </c>
      <c r="E391" s="3" t="s">
        <v>238</v>
      </c>
      <c r="I391" s="20" t="s">
        <v>818</v>
      </c>
      <c r="J391" s="2" t="str">
        <f t="shared" si="6"/>
        <v/>
      </c>
    </row>
    <row r="392" spans="1:10" x14ac:dyDescent="0.25">
      <c r="H392" s="2" t="s">
        <v>541</v>
      </c>
      <c r="I392" s="20" t="s">
        <v>819</v>
      </c>
      <c r="J392" s="2" t="str">
        <f t="shared" si="6"/>
        <v xml:space="preserve">A.- Business decisions are independently taken of the performance appraisal aspects. </v>
      </c>
    </row>
    <row r="393" spans="1:10" x14ac:dyDescent="0.25">
      <c r="H393" s="2" t="s">
        <v>543</v>
      </c>
      <c r="I393" s="20" t="s">
        <v>820</v>
      </c>
      <c r="J393" s="2" t="str">
        <f t="shared" si="6"/>
        <v xml:space="preserve">B.-During business decision process, the performance appraisal's aspects are considered.
</v>
      </c>
    </row>
    <row r="394" spans="1:10" x14ac:dyDescent="0.25">
      <c r="H394" s="2" t="s">
        <v>545</v>
      </c>
      <c r="I394" s="20" t="s">
        <v>821</v>
      </c>
      <c r="J394" s="2" t="str">
        <f t="shared" ref="J394:J420" si="7">IF(H394&lt;&gt;"",CONCATENATE(H394,"-",I394),"")</f>
        <v xml:space="preserve">C.-Performance management aspects sustain leaders to make better business decisions and to meet long term goals.
</v>
      </c>
    </row>
    <row r="395" spans="1:10" x14ac:dyDescent="0.25">
      <c r="H395" s="2" t="s">
        <v>547</v>
      </c>
      <c r="I395" s="20" t="s">
        <v>822</v>
      </c>
      <c r="J395" s="2" t="str">
        <f t="shared" si="7"/>
        <v>D.-Business decisions always take into consideration the performance management changes required.</v>
      </c>
    </row>
    <row r="396" spans="1:10" x14ac:dyDescent="0.25">
      <c r="H396" s="2" t="s">
        <v>873</v>
      </c>
      <c r="I396" s="20" t="s">
        <v>874</v>
      </c>
      <c r="J396" s="2" t="str">
        <f t="shared" si="7"/>
        <v>E-Not applicable</v>
      </c>
    </row>
    <row r="397" spans="1:10" ht="60" x14ac:dyDescent="0.25">
      <c r="A397" s="2" t="s">
        <v>251</v>
      </c>
      <c r="B397" s="21" t="s">
        <v>165</v>
      </c>
      <c r="C397" s="3" t="s">
        <v>239</v>
      </c>
      <c r="D397" s="21" t="s">
        <v>167</v>
      </c>
      <c r="E397" s="3" t="s">
        <v>240</v>
      </c>
      <c r="I397" s="20" t="s">
        <v>823</v>
      </c>
      <c r="J397" s="2" t="str">
        <f t="shared" si="7"/>
        <v/>
      </c>
    </row>
    <row r="398" spans="1:10" x14ac:dyDescent="0.25">
      <c r="H398" s="2" t="s">
        <v>541</v>
      </c>
      <c r="I398" s="20" t="s">
        <v>824</v>
      </c>
      <c r="J398" s="2" t="str">
        <f t="shared" si="7"/>
        <v xml:space="preserve">A.-There is no usage of Risk Management procedures (if any). </v>
      </c>
    </row>
    <row r="399" spans="1:10" x14ac:dyDescent="0.25">
      <c r="H399" s="2" t="s">
        <v>543</v>
      </c>
      <c r="I399" s="20" t="s">
        <v>825</v>
      </c>
      <c r="J399" s="2" t="str">
        <f t="shared" si="7"/>
        <v xml:space="preserve">B.-Risk Management procedures on Performance Management issues are sporadically part of decision making process. Mainly at individual basis. </v>
      </c>
    </row>
    <row r="400" spans="1:10" x14ac:dyDescent="0.25">
      <c r="H400" s="2" t="s">
        <v>545</v>
      </c>
      <c r="I400" s="20" t="s">
        <v>826</v>
      </c>
      <c r="J400" s="2" t="str">
        <f t="shared" si="7"/>
        <v xml:space="preserve">C.-Decisions on Performance Management are based on Risk management information. </v>
      </c>
    </row>
    <row r="401" spans="1:10" x14ac:dyDescent="0.25">
      <c r="H401" s="2" t="s">
        <v>547</v>
      </c>
      <c r="I401" s="20" t="s">
        <v>827</v>
      </c>
      <c r="J401" s="2" t="str">
        <f t="shared" si="7"/>
        <v>D.-All decisions on Performance Management issues (strategical, tactical and operational) are based on documented assessments of risks and opportunities.</v>
      </c>
    </row>
    <row r="402" spans="1:10" x14ac:dyDescent="0.25">
      <c r="H402" s="2" t="s">
        <v>873</v>
      </c>
      <c r="I402" s="20" t="s">
        <v>874</v>
      </c>
      <c r="J402" s="2" t="str">
        <f>IF(H402&lt;&gt;"",CONCATENATE(H402,"-",I402),"")</f>
        <v>E-Not applicable</v>
      </c>
    </row>
    <row r="403" spans="1:10" ht="45" x14ac:dyDescent="0.25">
      <c r="A403" s="2" t="s">
        <v>251</v>
      </c>
      <c r="B403" s="21" t="s">
        <v>169</v>
      </c>
      <c r="C403" s="3" t="s">
        <v>241</v>
      </c>
      <c r="D403" s="21" t="s">
        <v>171</v>
      </c>
      <c r="E403" s="3" t="s">
        <v>242</v>
      </c>
      <c r="I403" s="20" t="s">
        <v>828</v>
      </c>
      <c r="J403" s="2" t="str">
        <f t="shared" si="7"/>
        <v/>
      </c>
    </row>
    <row r="404" spans="1:10" x14ac:dyDescent="0.25">
      <c r="H404" s="2" t="s">
        <v>541</v>
      </c>
      <c r="I404" s="20" t="s">
        <v>829</v>
      </c>
      <c r="J404" s="2" t="str">
        <f t="shared" si="7"/>
        <v>A.-Performance system is formal and contributes to a lesser extent to identifying talent. Performance management system is not developed to recognize talent in the organization.</v>
      </c>
    </row>
    <row r="405" spans="1:10" x14ac:dyDescent="0.25">
      <c r="H405" s="2" t="s">
        <v>543</v>
      </c>
      <c r="I405" s="20" t="s">
        <v>830</v>
      </c>
      <c r="J405" s="2" t="str">
        <f t="shared" si="7"/>
        <v>B.-The performance system is based on standardized competency frameworks that allow the identification of potential talents.
Talent can demonstrate ability to provide high level performance through fulfilling  and exceeding agreed objectives. No calibration between the assessments for different employees though.</v>
      </c>
    </row>
    <row r="406" spans="1:10" x14ac:dyDescent="0.25">
      <c r="H406" s="2" t="s">
        <v>545</v>
      </c>
      <c r="I406" s="20" t="s">
        <v>831</v>
      </c>
      <c r="J406" s="2" t="str">
        <f t="shared" si="7"/>
        <v>C.-The implemented performance system allows the alignment of talented employees objectives with those of the organization.
High marks in the performance assessment are calibrated in the organization, making it possible to identify talent in the same way across the organization.</v>
      </c>
    </row>
    <row r="407" spans="1:10" x14ac:dyDescent="0.25">
      <c r="H407" s="2" t="s">
        <v>547</v>
      </c>
      <c r="I407" s="20" t="s">
        <v>832</v>
      </c>
      <c r="J407" s="2" t="str">
        <f t="shared" si="7"/>
        <v>D.-The implemented performance system significantly increases the organization's capacity to transform into a solid talent factory.
Talent is recognized as a role model, presenting on ongoing basis high level results and promoting commitment and aspired culture in the organization.</v>
      </c>
    </row>
    <row r="408" spans="1:10" x14ac:dyDescent="0.25">
      <c r="H408" s="2" t="s">
        <v>873</v>
      </c>
      <c r="I408" s="20" t="s">
        <v>874</v>
      </c>
      <c r="J408" s="2" t="str">
        <f t="shared" si="7"/>
        <v>E-Not applicable</v>
      </c>
    </row>
    <row r="409" spans="1:10" ht="45" x14ac:dyDescent="0.25">
      <c r="A409" s="2" t="s">
        <v>251</v>
      </c>
      <c r="B409" s="21" t="s">
        <v>56</v>
      </c>
      <c r="C409" s="3" t="s">
        <v>248</v>
      </c>
      <c r="D409" s="21" t="s">
        <v>176</v>
      </c>
      <c r="E409" s="3" t="s">
        <v>250</v>
      </c>
      <c r="I409" s="20" t="s">
        <v>838</v>
      </c>
      <c r="J409" s="2" t="str">
        <f t="shared" si="7"/>
        <v/>
      </c>
    </row>
    <row r="410" spans="1:10" x14ac:dyDescent="0.25">
      <c r="H410" s="2" t="s">
        <v>541</v>
      </c>
      <c r="I410" s="20" t="s">
        <v>756</v>
      </c>
      <c r="J410" s="2" t="str">
        <f t="shared" si="7"/>
        <v xml:space="preserve">A.-There are no competencies defined for key jobs in the Organization. </v>
      </c>
    </row>
    <row r="411" spans="1:10" x14ac:dyDescent="0.25">
      <c r="H411" s="2" t="s">
        <v>543</v>
      </c>
      <c r="I411" s="20" t="s">
        <v>839</v>
      </c>
      <c r="J411" s="2" t="str">
        <f t="shared" si="7"/>
        <v xml:space="preserve">B.-There are competencies defined for key jobs and competency profiles in use in  performance management implementation . </v>
      </c>
    </row>
    <row r="412" spans="1:10" x14ac:dyDescent="0.25">
      <c r="H412" s="2" t="s">
        <v>545</v>
      </c>
      <c r="I412" s="20" t="s">
        <v>840</v>
      </c>
      <c r="J412" s="2" t="str">
        <f t="shared" si="7"/>
        <v xml:space="preserve">C.-There is a Competency Framework used in PM processes. </v>
      </c>
    </row>
    <row r="413" spans="1:10" x14ac:dyDescent="0.25">
      <c r="H413" s="2" t="s">
        <v>547</v>
      </c>
      <c r="I413" s="20" t="s">
        <v>841</v>
      </c>
      <c r="J413" s="2" t="str">
        <f t="shared" si="7"/>
        <v xml:space="preserve">D.-There is an integrated Competency based HRM in the Organization, used il all HR processes. </v>
      </c>
    </row>
    <row r="414" spans="1:10" x14ac:dyDescent="0.25">
      <c r="H414" s="2" t="s">
        <v>873</v>
      </c>
      <c r="I414" s="20" t="s">
        <v>874</v>
      </c>
      <c r="J414" s="2" t="str">
        <f>IF(H414&lt;&gt;"",CONCATENATE(H414,"-",I414),"")</f>
        <v>E-Not applicable</v>
      </c>
    </row>
    <row r="415" spans="1:10" ht="60" x14ac:dyDescent="0.25">
      <c r="A415" s="2" t="s">
        <v>251</v>
      </c>
      <c r="B415" s="21" t="s">
        <v>247</v>
      </c>
      <c r="C415" s="3" t="s">
        <v>244</v>
      </c>
      <c r="D415" s="21" t="s">
        <v>249</v>
      </c>
      <c r="E415" s="3" t="s">
        <v>245</v>
      </c>
      <c r="I415" s="20" t="s">
        <v>833</v>
      </c>
      <c r="J415" s="2" t="str">
        <f t="shared" si="7"/>
        <v/>
      </c>
    </row>
    <row r="416" spans="1:10" x14ac:dyDescent="0.25">
      <c r="H416" s="2" t="s">
        <v>541</v>
      </c>
      <c r="I416" s="20" t="s">
        <v>834</v>
      </c>
      <c r="J416" s="2" t="str">
        <f t="shared" si="7"/>
        <v xml:space="preserve">A.-There is no systematic process for using feedback at PM procedures.
Feedback is not a clear component of PM practices. </v>
      </c>
    </row>
    <row r="417" spans="8:10" x14ac:dyDescent="0.25">
      <c r="H417" s="2" t="s">
        <v>543</v>
      </c>
      <c r="I417" s="20" t="s">
        <v>835</v>
      </c>
      <c r="J417" s="2" t="str">
        <f t="shared" si="7"/>
        <v xml:space="preserve">B.-There is a reactive process for using feedback (usually by frontline managers).
Feedback is taken into account partially and sporadically in PM practices.  </v>
      </c>
    </row>
    <row r="418" spans="8:10" x14ac:dyDescent="0.25">
      <c r="H418" s="2" t="s">
        <v>545</v>
      </c>
      <c r="I418" s="20" t="s">
        <v>836</v>
      </c>
      <c r="J418" s="2" t="str">
        <f t="shared" si="7"/>
        <v>C.-Feedback is used systematically in most PM procedures from all stakeholders. 
Feedback is promoted in all PM procedures. 360 degree reviews are encouraged.</v>
      </c>
    </row>
    <row r="419" spans="8:10" x14ac:dyDescent="0.25">
      <c r="H419" s="2" t="s">
        <v>547</v>
      </c>
      <c r="I419" s="20" t="s">
        <v>837</v>
      </c>
      <c r="J419" s="2" t="str">
        <f t="shared" si="7"/>
        <v>D.-Feedback is an integrated part of PM System in a holistic way (written procedures, documents, IT systems).
PM practices are based upon and are redesigned through feedback provision.</v>
      </c>
    </row>
    <row r="420" spans="8:10" x14ac:dyDescent="0.25">
      <c r="H420" s="2" t="s">
        <v>873</v>
      </c>
      <c r="I420" s="20" t="s">
        <v>874</v>
      </c>
      <c r="J420" s="2" t="str">
        <f t="shared" si="7"/>
        <v>E-Not applicable</v>
      </c>
    </row>
  </sheetData>
  <autoFilter ref="A1:J180"/>
  <printOptions gridLines="1"/>
  <pageMargins left="0.70866141732283472" right="0.70866141732283472" top="0.74803149606299213" bottom="0.74803149606299213" header="0.31496062992125984" footer="0.31496062992125984"/>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0"/>
  <sheetViews>
    <sheetView zoomScale="80" zoomScaleNormal="80" workbookViewId="0">
      <pane ySplit="1" topLeftCell="A275" activePane="bottomLeft" state="frozen"/>
      <selection pane="bottomLeft" activeCell="E282" sqref="E282"/>
    </sheetView>
  </sheetViews>
  <sheetFormatPr defaultRowHeight="15" x14ac:dyDescent="0.25"/>
  <cols>
    <col min="1" max="1" width="9.140625" style="72"/>
    <col min="2" max="2" width="30.5703125" style="72" customWidth="1"/>
    <col min="3" max="3" width="4.140625" style="146" bestFit="1" customWidth="1"/>
    <col min="4" max="4" width="6" style="146" bestFit="1" customWidth="1"/>
    <col min="5" max="5" width="20" style="74" customWidth="1"/>
    <col min="6" max="6" width="9" style="143" customWidth="1"/>
    <col min="7" max="7" width="8.140625" style="143" bestFit="1" customWidth="1"/>
    <col min="8" max="8" width="20" style="140" customWidth="1"/>
    <col min="9" max="9" width="12" style="143" customWidth="1"/>
    <col min="10" max="10" width="10" style="143" customWidth="1"/>
    <col min="11" max="11" width="33.140625" style="74" customWidth="1"/>
    <col min="12" max="12" width="2.85546875" style="72" bestFit="1" customWidth="1"/>
    <col min="13" max="13" width="56" style="141" customWidth="1"/>
    <col min="14" max="14" width="10" style="142" customWidth="1"/>
    <col min="15" max="16384" width="9.140625" style="72"/>
  </cols>
  <sheetData>
    <row r="1" spans="1:18" ht="15.75" x14ac:dyDescent="0.25">
      <c r="A1" s="114" t="s">
        <v>642</v>
      </c>
      <c r="B1" s="114"/>
      <c r="D1" s="144" t="s">
        <v>643</v>
      </c>
      <c r="E1" s="115" t="s">
        <v>859</v>
      </c>
      <c r="G1" s="114" t="s">
        <v>643</v>
      </c>
      <c r="H1" s="115" t="s">
        <v>860</v>
      </c>
      <c r="J1" s="114" t="s">
        <v>643</v>
      </c>
      <c r="K1" s="115" t="s">
        <v>1</v>
      </c>
      <c r="L1" s="114" t="s">
        <v>644</v>
      </c>
      <c r="M1" s="138" t="s">
        <v>645</v>
      </c>
      <c r="N1" s="139"/>
      <c r="O1" s="114" t="s">
        <v>646</v>
      </c>
      <c r="R1" s="114" t="s">
        <v>647</v>
      </c>
    </row>
    <row r="2" spans="1:18" ht="45" x14ac:dyDescent="0.25">
      <c r="A2" s="72" t="s">
        <v>110</v>
      </c>
      <c r="B2" s="72" t="str">
        <f>IF(A2&lt;&gt;"",VLOOKUP(A2,'PERFORMANCE AREAS'!$A$1:$B$9,2,FALSE),"")</f>
        <v>Recruitment</v>
      </c>
      <c r="C2" s="145">
        <v>1</v>
      </c>
      <c r="D2" s="145" t="str">
        <f>IF(C2&lt;&gt;"",CONCATENATE(A2,".",C2),"")</f>
        <v>PA1.1</v>
      </c>
      <c r="E2" s="140" t="str">
        <f>IF(C2&lt;&gt;"",VLOOKUP(C2,'Matrice Generale indicatori'!$A$1:$B$6,2,FALSE),"")</f>
        <v>Implementation &amp; Effectiveness</v>
      </c>
      <c r="F2" s="143" t="s">
        <v>3</v>
      </c>
      <c r="G2" s="143" t="str">
        <f>IF(C2&lt;&gt;"",CONCATENATE(A2,".",F2),"")</f>
        <v>PA1.1.1</v>
      </c>
      <c r="H2" s="140" t="s">
        <v>937</v>
      </c>
      <c r="I2" s="143" t="s">
        <v>5</v>
      </c>
      <c r="J2" s="143" t="str">
        <f>IF(C2&lt;&gt;"",CONCATENATE(A2,".",I2),"")</f>
        <v>PA1.1.1.1</v>
      </c>
      <c r="K2" s="74" t="s">
        <v>938</v>
      </c>
      <c r="M2" s="141" t="s">
        <v>939</v>
      </c>
      <c r="N2" s="142" t="str">
        <f>IF(L2&lt;&gt;"",CONCATENATE(L2,"-",M2),"")</f>
        <v/>
      </c>
    </row>
    <row r="3" spans="1:18" x14ac:dyDescent="0.25">
      <c r="B3" s="72" t="str">
        <f>IF(A3&lt;&gt;"",VLOOKUP(A3,'PERFORMANCE AREAS'!$A$1:$B$9,2,FALSE),"")</f>
        <v/>
      </c>
      <c r="C3" s="145"/>
      <c r="D3" s="145" t="str">
        <f t="shared" ref="D3:D66" si="0">IF(C3&lt;&gt;"",CONCATENATE(A3,".",C3),"")</f>
        <v/>
      </c>
      <c r="E3" s="140" t="str">
        <f>IF(C3&lt;&gt;"",VLOOKUP(C3,'Matrice Generale indicatori'!$A$1:$B$6,2,FALSE),"")</f>
        <v/>
      </c>
      <c r="G3" s="143" t="str">
        <f t="shared" ref="G3:G66" si="1">IF(C3&lt;&gt;"",CONCATENATE(A3,".",F3),"")</f>
        <v/>
      </c>
      <c r="J3" s="143" t="str">
        <f t="shared" ref="J3:J66" si="2">IF(C3&lt;&gt;"",CONCATENATE(A3,".",I3),"")</f>
        <v/>
      </c>
      <c r="L3" s="72" t="s">
        <v>63</v>
      </c>
      <c r="M3" s="141" t="s">
        <v>940</v>
      </c>
      <c r="N3" s="142" t="str">
        <f t="shared" ref="N3:N66" si="3">IF(L3&lt;&gt;"",CONCATENATE(L3,"-",M3),"")</f>
        <v xml:space="preserve">A-No standard procedures apply to the stages of the recruitment cycle. Vacant positions are advertised with limited communication channels used such as newspapers and  Organization's website. Information booklets are not available to provide candidates with a description of the tasks attached to a role. An informal selection process operates e.g., no candidate screening process, unstructured and semi-structured job interviews are used to select successful candidates.  Compliance driven or reactive response to legal requirements.  </v>
      </c>
    </row>
    <row r="4" spans="1:18" x14ac:dyDescent="0.25">
      <c r="B4" s="72" t="str">
        <f>IF(A4&lt;&gt;"",VLOOKUP(A4,'PERFORMANCE AREAS'!$A$1:$B$9,2,FALSE),"")</f>
        <v/>
      </c>
      <c r="C4" s="145"/>
      <c r="D4" s="145" t="str">
        <f t="shared" si="0"/>
        <v/>
      </c>
      <c r="E4" s="140" t="str">
        <f>IF(C4&lt;&gt;"",VLOOKUP(C4,'Matrice Generale indicatori'!$A$1:$B$6,2,FALSE),"")</f>
        <v/>
      </c>
      <c r="G4" s="143" t="str">
        <f t="shared" si="1"/>
        <v/>
      </c>
      <c r="J4" s="143" t="str">
        <f t="shared" si="2"/>
        <v/>
      </c>
      <c r="L4" s="72" t="s">
        <v>883</v>
      </c>
      <c r="M4" s="141" t="s">
        <v>941</v>
      </c>
      <c r="N4" s="142" t="str">
        <f t="shared" si="3"/>
        <v xml:space="preserve">Β-Most of the recruitment  procedures are standardised. Vacant positions are advertised through a variety  of communication channels e.g., career fairs, email newsletters which aim to attract a wide selection of candidates. Digital solutions are in place for repetitive tasks e.g., evaluating application forms against essential criteria and scheduling online assessment tests. Some processes remain unstandardised e.g., a semi-structured approach is used for interviews, candidate's assessment. </v>
      </c>
    </row>
    <row r="5" spans="1:18" x14ac:dyDescent="0.25">
      <c r="B5" s="72" t="str">
        <f>IF(A5&lt;&gt;"",VLOOKUP(A5,'PERFORMANCE AREAS'!$A$1:$B$9,2,FALSE),"")</f>
        <v/>
      </c>
      <c r="C5" s="145"/>
      <c r="D5" s="145" t="str">
        <f t="shared" si="0"/>
        <v/>
      </c>
      <c r="E5" s="140" t="str">
        <f>IF(C5&lt;&gt;"",VLOOKUP(C5,'Matrice Generale indicatori'!$A$1:$B$6,2,FALSE),"")</f>
        <v/>
      </c>
      <c r="G5" s="143" t="str">
        <f t="shared" si="1"/>
        <v/>
      </c>
      <c r="J5" s="143" t="str">
        <f t="shared" si="2"/>
        <v/>
      </c>
      <c r="L5" s="72" t="s">
        <v>66</v>
      </c>
      <c r="M5" s="141" t="s">
        <v>942</v>
      </c>
      <c r="N5" s="142" t="str">
        <f t="shared" si="3"/>
        <v xml:space="preserve">C-A structured approach applies to all recruitment procedures. A targeted communication approach is used to identify appropriate candidates to fill a vacant position. This approach includes building strong relationships with educational institutions and professional bodies. A competency framework that specifies desirable behaviours is used in the selection process. An applicant tracking system ensures an accessible process which can be adjusted to suit the specific requirements of the vacant position.
</v>
      </c>
    </row>
    <row r="6" spans="1:18" x14ac:dyDescent="0.25">
      <c r="B6" s="72" t="str">
        <f>IF(A6&lt;&gt;"",VLOOKUP(A6,'PERFORMANCE AREAS'!$A$1:$B$9,2,FALSE),"")</f>
        <v/>
      </c>
      <c r="C6" s="145"/>
      <c r="D6" s="145" t="str">
        <f t="shared" si="0"/>
        <v/>
      </c>
      <c r="E6" s="140" t="str">
        <f>IF(C6&lt;&gt;"",VLOOKUP(C6,'Matrice Generale indicatori'!$A$1:$B$6,2,FALSE),"")</f>
        <v/>
      </c>
      <c r="G6" s="143" t="str">
        <f t="shared" si="1"/>
        <v/>
      </c>
      <c r="J6" s="143" t="str">
        <f t="shared" si="2"/>
        <v/>
      </c>
      <c r="L6" s="72" t="s">
        <v>65</v>
      </c>
      <c r="M6" s="141" t="s">
        <v>943</v>
      </c>
      <c r="N6" s="142" t="str">
        <f t="shared" si="3"/>
        <v xml:space="preserve">D-An optimized approach meets the requirements of the vacant post e.g., simulated exercise, assessment centres. Digital solutions are in place to ensure that the candidate assessment process is automated e.g., pre-interview screening is completed by a software. Representatives from functional domains are consulted in relation to information booklets, candidate profiles e.t.c. to ensure that the right candidates with the right skills are being recruited that align to the organizational strategic priorities. Limited turnover. </v>
      </c>
    </row>
    <row r="7" spans="1:18" x14ac:dyDescent="0.25">
      <c r="B7" s="72" t="str">
        <f>IF(A7&lt;&gt;"",VLOOKUP(A7,'PERFORMANCE AREAS'!$A$1:$B$9,2,FALSE),"")</f>
        <v/>
      </c>
      <c r="C7" s="145"/>
      <c r="D7" s="145" t="str">
        <f t="shared" si="0"/>
        <v/>
      </c>
      <c r="E7" s="140" t="str">
        <f>IF(C7&lt;&gt;"",VLOOKUP(C7,'Matrice Generale indicatori'!$A$1:$B$6,2,FALSE),"")</f>
        <v/>
      </c>
      <c r="G7" s="143" t="str">
        <f t="shared" si="1"/>
        <v/>
      </c>
      <c r="J7" s="143" t="str">
        <f t="shared" si="2"/>
        <v/>
      </c>
      <c r="L7" s="118" t="s">
        <v>873</v>
      </c>
      <c r="M7" s="141" t="s">
        <v>944</v>
      </c>
      <c r="N7" s="142" t="str">
        <f t="shared" si="3"/>
        <v xml:space="preserve">E-Not relevant/ not applicable. </v>
      </c>
    </row>
    <row r="8" spans="1:18" ht="30" x14ac:dyDescent="0.25">
      <c r="A8" s="72" t="s">
        <v>110</v>
      </c>
      <c r="B8" s="72" t="str">
        <f>IF(A8&lt;&gt;"",VLOOKUP(A8,'PERFORMANCE AREAS'!$A$1:$B$9,2,FALSE),"")</f>
        <v>Recruitment</v>
      </c>
      <c r="C8" s="145">
        <v>1</v>
      </c>
      <c r="D8" s="145" t="str">
        <f t="shared" si="0"/>
        <v>PA1.1</v>
      </c>
      <c r="E8" s="140" t="str">
        <f>IF(C8&lt;&gt;"",VLOOKUP(C8,'Matrice Generale indicatori'!$A$1:$B$6,2,FALSE),"")</f>
        <v>Implementation &amp; Effectiveness</v>
      </c>
      <c r="F8" s="143" t="s">
        <v>7</v>
      </c>
      <c r="G8" s="143" t="str">
        <f t="shared" si="1"/>
        <v>PA1.1.2</v>
      </c>
      <c r="H8" s="140" t="s">
        <v>945</v>
      </c>
      <c r="I8" s="143" t="s">
        <v>80</v>
      </c>
      <c r="J8" s="143" t="str">
        <f t="shared" si="2"/>
        <v>PA1.1.2.1</v>
      </c>
      <c r="K8" s="74" t="s">
        <v>946</v>
      </c>
      <c r="M8" s="141" t="s">
        <v>947</v>
      </c>
      <c r="N8" s="142" t="str">
        <f t="shared" si="3"/>
        <v/>
      </c>
    </row>
    <row r="9" spans="1:18" x14ac:dyDescent="0.25">
      <c r="B9" s="72" t="str">
        <f>IF(A9&lt;&gt;"",VLOOKUP(A9,'PERFORMANCE AREAS'!$A$1:$B$9,2,FALSE),"")</f>
        <v/>
      </c>
      <c r="C9" s="145"/>
      <c r="D9" s="145" t="str">
        <f t="shared" si="0"/>
        <v/>
      </c>
      <c r="E9" s="140" t="str">
        <f>IF(C9&lt;&gt;"",VLOOKUP(C9,'Matrice Generale indicatori'!$A$1:$B$6,2,FALSE),"")</f>
        <v/>
      </c>
      <c r="G9" s="143" t="str">
        <f t="shared" si="1"/>
        <v/>
      </c>
      <c r="J9" s="143" t="str">
        <f t="shared" si="2"/>
        <v/>
      </c>
      <c r="L9" s="72" t="s">
        <v>63</v>
      </c>
      <c r="M9" s="141" t="s">
        <v>948</v>
      </c>
      <c r="N9" s="142" t="str">
        <f t="shared" si="3"/>
        <v>A-The recruitment process is characterised by low levels of digitalization. All stages ( i.e., posting an ad for a vacant post, the selection process and the offer stage) are reliant on manual work processes and repetitive tasks e.g., email and spreadsheets. A structured, integrated database is not used to store information about applicants.</v>
      </c>
    </row>
    <row r="10" spans="1:18" x14ac:dyDescent="0.25">
      <c r="B10" s="72" t="str">
        <f>IF(A10&lt;&gt;"",VLOOKUP(A10,'PERFORMANCE AREAS'!$A$1:$B$9,2,FALSE),"")</f>
        <v/>
      </c>
      <c r="C10" s="145"/>
      <c r="D10" s="145" t="str">
        <f t="shared" si="0"/>
        <v/>
      </c>
      <c r="E10" s="140" t="str">
        <f>IF(C10&lt;&gt;"",VLOOKUP(C10,'Matrice Generale indicatori'!$A$1:$B$6,2,FALSE),"")</f>
        <v/>
      </c>
      <c r="G10" s="143" t="str">
        <f t="shared" si="1"/>
        <v/>
      </c>
      <c r="J10" s="143" t="str">
        <f t="shared" si="2"/>
        <v/>
      </c>
      <c r="L10" s="72" t="s">
        <v>64</v>
      </c>
      <c r="M10" s="141" t="s">
        <v>949</v>
      </c>
      <c r="N10" s="142" t="str">
        <f t="shared" si="3"/>
        <v xml:space="preserve">B-The recruitment process is increasingly digitalized. A number of segregated information sources are in use but there is a focus on the future integration of databases. Some repetitive tasks have been automated due to use of software e.g., softwares screen out application forms if essential eligibility criteria are not met by candidates.
</v>
      </c>
    </row>
    <row r="11" spans="1:18" x14ac:dyDescent="0.25">
      <c r="B11" s="72" t="str">
        <f>IF(A11&lt;&gt;"",VLOOKUP(A11,'PERFORMANCE AREAS'!$A$1:$B$9,2,FALSE),"")</f>
        <v/>
      </c>
      <c r="C11" s="145"/>
      <c r="D11" s="145" t="str">
        <f t="shared" si="0"/>
        <v/>
      </c>
      <c r="E11" s="140" t="str">
        <f>IF(C11&lt;&gt;"",VLOOKUP(C11,'Matrice Generale indicatori'!$A$1:$B$6,2,FALSE),"")</f>
        <v/>
      </c>
      <c r="G11" s="143" t="str">
        <f t="shared" si="1"/>
        <v/>
      </c>
      <c r="J11" s="143" t="str">
        <f t="shared" si="2"/>
        <v/>
      </c>
      <c r="L11" s="72" t="s">
        <v>66</v>
      </c>
      <c r="M11" s="141" t="s">
        <v>950</v>
      </c>
      <c r="N11" s="142" t="str">
        <f t="shared" si="3"/>
        <v xml:space="preserve">C-Recruitment processes are fully digitalized and automated. An applicant tracking system is in place that provides end-to-end recruiting automation. Social media channels are used to promote the organization and to establish a wider pool of candidates for appropriate roles. 
</v>
      </c>
    </row>
    <row r="12" spans="1:18" x14ac:dyDescent="0.25">
      <c r="B12" s="72" t="str">
        <f>IF(A12&lt;&gt;"",VLOOKUP(A12,'PERFORMANCE AREAS'!$A$1:$B$9,2,FALSE),"")</f>
        <v/>
      </c>
      <c r="C12" s="145"/>
      <c r="D12" s="145" t="str">
        <f t="shared" si="0"/>
        <v/>
      </c>
      <c r="E12" s="140" t="str">
        <f>IF(C12&lt;&gt;"",VLOOKUP(C12,'Matrice Generale indicatori'!$A$1:$B$6,2,FALSE),"")</f>
        <v/>
      </c>
      <c r="G12" s="143" t="str">
        <f t="shared" si="1"/>
        <v/>
      </c>
      <c r="J12" s="143" t="str">
        <f t="shared" si="2"/>
        <v/>
      </c>
      <c r="L12" s="72" t="s">
        <v>65</v>
      </c>
      <c r="M12" s="141" t="s">
        <v>951</v>
      </c>
      <c r="N12" s="142" t="str">
        <f t="shared" si="3"/>
        <v xml:space="preserve">D-A predictive recruitment process is in place providing a flexible candidate experience. The recruitment process is agile and can be tailored to the specific requirements of the post with no adminstrative burden e.g., technical interview, simulated work exercise, assessment centres. Automated solutions ensure that information can be accessed in real time on sanctioned devices.
</v>
      </c>
    </row>
    <row r="13" spans="1:18" x14ac:dyDescent="0.25">
      <c r="B13" s="72" t="str">
        <f>IF(A13&lt;&gt;"",VLOOKUP(A13,'PERFORMANCE AREAS'!$A$1:$B$9,2,FALSE),"")</f>
        <v/>
      </c>
      <c r="C13" s="145"/>
      <c r="D13" s="145" t="str">
        <f t="shared" si="0"/>
        <v/>
      </c>
      <c r="E13" s="140" t="str">
        <f>IF(C13&lt;&gt;"",VLOOKUP(C13,'Matrice Generale indicatori'!$A$1:$B$6,2,FALSE),"")</f>
        <v/>
      </c>
      <c r="G13" s="143" t="str">
        <f t="shared" si="1"/>
        <v/>
      </c>
      <c r="J13" s="143" t="str">
        <f t="shared" si="2"/>
        <v/>
      </c>
      <c r="L13" s="118" t="s">
        <v>873</v>
      </c>
      <c r="M13" s="141" t="s">
        <v>944</v>
      </c>
      <c r="N13" s="142" t="str">
        <f t="shared" si="3"/>
        <v xml:space="preserve">E-Not relevant/ not applicable. </v>
      </c>
    </row>
    <row r="14" spans="1:18" ht="45" x14ac:dyDescent="0.25">
      <c r="A14" s="72" t="s">
        <v>110</v>
      </c>
      <c r="B14" s="72" t="str">
        <f>IF(A14&lt;&gt;"",VLOOKUP(A14,'PERFORMANCE AREAS'!$A$1:$B$9,2,FALSE),"")</f>
        <v>Recruitment</v>
      </c>
      <c r="C14" s="145">
        <v>1</v>
      </c>
      <c r="D14" s="145" t="str">
        <f t="shared" si="0"/>
        <v>PA1.1</v>
      </c>
      <c r="E14" s="140" t="str">
        <f>IF(C14&lt;&gt;"",VLOOKUP(C14,'Matrice Generale indicatori'!$A$1:$B$6,2,FALSE),"")</f>
        <v>Implementation &amp; Effectiveness</v>
      </c>
      <c r="F14" s="143" t="s">
        <v>84</v>
      </c>
      <c r="G14" s="143" t="str">
        <f t="shared" si="1"/>
        <v>PA1.1.3</v>
      </c>
      <c r="H14" s="140" t="s">
        <v>952</v>
      </c>
      <c r="I14" s="143" t="s">
        <v>86</v>
      </c>
      <c r="J14" s="143" t="str">
        <f t="shared" si="2"/>
        <v>PA1.1.3.1</v>
      </c>
      <c r="K14" s="74" t="s">
        <v>953</v>
      </c>
      <c r="M14" s="141" t="s">
        <v>954</v>
      </c>
      <c r="N14" s="142" t="str">
        <f t="shared" si="3"/>
        <v/>
      </c>
    </row>
    <row r="15" spans="1:18" x14ac:dyDescent="0.25">
      <c r="B15" s="72" t="str">
        <f>IF(A15&lt;&gt;"",VLOOKUP(A15,'PERFORMANCE AREAS'!$A$1:$B$9,2,FALSE),"")</f>
        <v/>
      </c>
      <c r="C15" s="145"/>
      <c r="D15" s="145" t="str">
        <f t="shared" si="0"/>
        <v/>
      </c>
      <c r="E15" s="140" t="str">
        <f>IF(C15&lt;&gt;"",VLOOKUP(C15,'Matrice Generale indicatori'!$A$1:$B$6,2,FALSE),"")</f>
        <v/>
      </c>
      <c r="G15" s="143" t="str">
        <f t="shared" si="1"/>
        <v/>
      </c>
      <c r="J15" s="143" t="str">
        <f t="shared" si="2"/>
        <v/>
      </c>
      <c r="L15" s="72" t="s">
        <v>63</v>
      </c>
      <c r="M15" s="141" t="s">
        <v>955</v>
      </c>
      <c r="N15" s="142" t="str">
        <f t="shared" si="3"/>
        <v>A-A recruitment marketing plan is not implemented by the organization. Communication is sporadic and considered on an ad-hoc basis as required  e.g., legislative changes, agreement with trade union/ work council or for the purposes of advertising role vacancies. There is no consideration given to targeted communication messages to specific groups. Vacancies are advertised through conventional channels e.g., newspapers, administration website.</v>
      </c>
    </row>
    <row r="16" spans="1:18" x14ac:dyDescent="0.25">
      <c r="B16" s="72" t="str">
        <f>IF(A16&lt;&gt;"",VLOOKUP(A16,'PERFORMANCE AREAS'!$A$1:$B$9,2,FALSE),"")</f>
        <v/>
      </c>
      <c r="C16" s="145"/>
      <c r="D16" s="145" t="str">
        <f t="shared" si="0"/>
        <v/>
      </c>
      <c r="E16" s="140" t="str">
        <f>IF(C16&lt;&gt;"",VLOOKUP(C16,'Matrice Generale indicatori'!$A$1:$B$6,2,FALSE),"")</f>
        <v/>
      </c>
      <c r="G16" s="143" t="str">
        <f t="shared" si="1"/>
        <v/>
      </c>
      <c r="J16" s="143" t="str">
        <f t="shared" si="2"/>
        <v/>
      </c>
      <c r="L16" s="72" t="s">
        <v>64</v>
      </c>
      <c r="M16" s="141" t="s">
        <v>956</v>
      </c>
      <c r="N16" s="142" t="str">
        <f t="shared" si="3"/>
        <v>B-A progressing recruitment marketing strategy operates which aims to attract a wide pool of candidates. Conscious efforts are made to improve the available information about career opportunities e.g., job specifications, career events. There is a formalised approach to employer branding in some business areas directed towards specific functional domains e.g., internships, apprenticeships. The importance of social media as a recruiting tool is increasingly recognized.</v>
      </c>
    </row>
    <row r="17" spans="1:14" x14ac:dyDescent="0.25">
      <c r="B17" s="72" t="str">
        <f>IF(A17&lt;&gt;"",VLOOKUP(A17,'PERFORMANCE AREAS'!$A$1:$B$9,2,FALSE),"")</f>
        <v/>
      </c>
      <c r="C17" s="145"/>
      <c r="D17" s="145" t="str">
        <f t="shared" si="0"/>
        <v/>
      </c>
      <c r="E17" s="140" t="str">
        <f>IF(C17&lt;&gt;"",VLOOKUP(C17,'Matrice Generale indicatori'!$A$1:$B$6,2,FALSE),"")</f>
        <v/>
      </c>
      <c r="G17" s="143" t="str">
        <f t="shared" si="1"/>
        <v/>
      </c>
      <c r="J17" s="143" t="str">
        <f t="shared" si="2"/>
        <v/>
      </c>
      <c r="L17" s="72" t="s">
        <v>66</v>
      </c>
      <c r="M17" s="141" t="s">
        <v>957</v>
      </c>
      <c r="N17" s="142" t="str">
        <f t="shared" si="3"/>
        <v>C-A structured recruitment marketing strategy operates which aims target specialist skills that are aligned to the business needs e.g., transfer pricing. Multiple communication channels are used  e.g., social media, professional bodies, internal and external networks. A dedicated employer branding team ensures that the organization is eminent in the labour market. An applicant tracking system means that the recruitment process is automated and accessible on an array of devices for candidates.</v>
      </c>
    </row>
    <row r="18" spans="1:14" x14ac:dyDescent="0.25">
      <c r="B18" s="72" t="str">
        <f>IF(A18&lt;&gt;"",VLOOKUP(A18,'PERFORMANCE AREAS'!$A$1:$B$9,2,FALSE),"")</f>
        <v/>
      </c>
      <c r="C18" s="145"/>
      <c r="D18" s="145" t="str">
        <f t="shared" si="0"/>
        <v/>
      </c>
      <c r="E18" s="140" t="str">
        <f>IF(C18&lt;&gt;"",VLOOKUP(C18,'Matrice Generale indicatori'!$A$1:$B$6,2,FALSE),"")</f>
        <v/>
      </c>
      <c r="G18" s="143" t="str">
        <f t="shared" si="1"/>
        <v/>
      </c>
      <c r="J18" s="143" t="str">
        <f t="shared" si="2"/>
        <v/>
      </c>
      <c r="L18" s="72" t="s">
        <v>65</v>
      </c>
      <c r="M18" s="141" t="s">
        <v>958</v>
      </c>
      <c r="N18" s="142" t="str">
        <f t="shared" si="3"/>
        <v>D-Innovative measures associated with the recruitment marketing strategy include candidate referral incentives and university partnership schemes to build specialist talent pipelines. Information in relation to job profiles and the recruitment process e.g., assessment centres, technical interviews are available to candidates through a dedicated portal. Functional domain representatives assist in designing relevant targeted communications for specific groups ensuring that recruitment procedures are aligned to the strategic objectives and goals.</v>
      </c>
    </row>
    <row r="19" spans="1:14" x14ac:dyDescent="0.25">
      <c r="B19" s="72" t="str">
        <f>IF(A19&lt;&gt;"",VLOOKUP(A19,'PERFORMANCE AREAS'!$A$1:$B$9,2,FALSE),"")</f>
        <v/>
      </c>
      <c r="C19" s="145"/>
      <c r="D19" s="145" t="str">
        <f t="shared" si="0"/>
        <v/>
      </c>
      <c r="E19" s="140" t="str">
        <f>IF(C19&lt;&gt;"",VLOOKUP(C19,'Matrice Generale indicatori'!$A$1:$B$6,2,FALSE),"")</f>
        <v/>
      </c>
      <c r="G19" s="143" t="str">
        <f t="shared" si="1"/>
        <v/>
      </c>
      <c r="J19" s="143" t="str">
        <f t="shared" si="2"/>
        <v/>
      </c>
      <c r="L19" s="118" t="s">
        <v>873</v>
      </c>
      <c r="M19" s="141" t="s">
        <v>944</v>
      </c>
      <c r="N19" s="142" t="str">
        <f t="shared" si="3"/>
        <v xml:space="preserve">E-Not relevant/ not applicable. </v>
      </c>
    </row>
    <row r="20" spans="1:14" ht="75" x14ac:dyDescent="0.25">
      <c r="A20" s="72" t="s">
        <v>110</v>
      </c>
      <c r="B20" s="72" t="str">
        <f>IF(A20&lt;&gt;"",VLOOKUP(A20,'PERFORMANCE AREAS'!$A$1:$B$9,2,FALSE),"")</f>
        <v>Recruitment</v>
      </c>
      <c r="C20" s="145">
        <v>1</v>
      </c>
      <c r="D20" s="145" t="str">
        <f t="shared" si="0"/>
        <v>PA1.1</v>
      </c>
      <c r="E20" s="140" t="str">
        <f>IF(C20&lt;&gt;"",VLOOKUP(C20,'Matrice Generale indicatori'!$A$1:$B$6,2,FALSE),"")</f>
        <v>Implementation &amp; Effectiveness</v>
      </c>
      <c r="F20" s="143" t="s">
        <v>90</v>
      </c>
      <c r="G20" s="143" t="str">
        <f t="shared" si="1"/>
        <v>PA1.1.4</v>
      </c>
      <c r="H20" s="140" t="s">
        <v>959</v>
      </c>
      <c r="I20" s="143" t="s">
        <v>92</v>
      </c>
      <c r="J20" s="143" t="str">
        <f t="shared" si="2"/>
        <v>PA1.1.4.1</v>
      </c>
      <c r="K20" s="74" t="s">
        <v>960</v>
      </c>
      <c r="M20" s="141" t="s">
        <v>961</v>
      </c>
      <c r="N20" s="142" t="str">
        <f t="shared" si="3"/>
        <v/>
      </c>
    </row>
    <row r="21" spans="1:14" x14ac:dyDescent="0.25">
      <c r="B21" s="72" t="str">
        <f>IF(A21&lt;&gt;"",VLOOKUP(A21,'PERFORMANCE AREAS'!$A$1:$B$9,2,FALSE),"")</f>
        <v/>
      </c>
      <c r="C21" s="145"/>
      <c r="D21" s="145" t="str">
        <f t="shared" si="0"/>
        <v/>
      </c>
      <c r="E21" s="140" t="str">
        <f>IF(C21&lt;&gt;"",VLOOKUP(C21,'Matrice Generale indicatori'!$A$1:$B$6,2,FALSE),"")</f>
        <v/>
      </c>
      <c r="G21" s="143" t="str">
        <f t="shared" si="1"/>
        <v/>
      </c>
      <c r="J21" s="143" t="str">
        <f t="shared" si="2"/>
        <v/>
      </c>
      <c r="L21" s="72" t="s">
        <v>63</v>
      </c>
      <c r="M21" s="141" t="s">
        <v>962</v>
      </c>
      <c r="N21" s="142" t="str">
        <f t="shared" si="3"/>
        <v>A-Typical legislative or reactive RM procedures are mainly applied. There are no formal processes or consistent actions for indentifying and managing RE risks. The most important RE risks might be known but there are no mitigation plans and clear links between RE risks and the achievement of RE objectives.</v>
      </c>
    </row>
    <row r="22" spans="1:14" x14ac:dyDescent="0.25">
      <c r="B22" s="72" t="str">
        <f>IF(A22&lt;&gt;"",VLOOKUP(A22,'PERFORMANCE AREAS'!$A$1:$B$9,2,FALSE),"")</f>
        <v/>
      </c>
      <c r="C22" s="145"/>
      <c r="D22" s="145" t="str">
        <f t="shared" si="0"/>
        <v/>
      </c>
      <c r="E22" s="140" t="str">
        <f>IF(C22&lt;&gt;"",VLOOKUP(C22,'Matrice Generale indicatori'!$A$1:$B$6,2,FALSE),"")</f>
        <v/>
      </c>
      <c r="G22" s="143" t="str">
        <f t="shared" si="1"/>
        <v/>
      </c>
      <c r="J22" s="143" t="str">
        <f t="shared" si="2"/>
        <v/>
      </c>
      <c r="L22" s="72" t="s">
        <v>64</v>
      </c>
      <c r="M22" s="141" t="s">
        <v>963</v>
      </c>
      <c r="N22" s="142" t="str">
        <f t="shared" si="3"/>
        <v xml:space="preserve">B-A systematic, timely and structured  RM approach is progressively applied to core RE issues. Some RM processes are documented and some mitigation plans have been developed for critical RE risks. A framework for managing risks has been designed and RM principles are increasingly adopted. There are no assigned employees who have the accountability to manage risks. The organization is mainly focused on risk avoidance.
</v>
      </c>
    </row>
    <row r="23" spans="1:14" x14ac:dyDescent="0.25">
      <c r="B23" s="72" t="str">
        <f>IF(A23&lt;&gt;"",VLOOKUP(A23,'PERFORMANCE AREAS'!$A$1:$B$9,2,FALSE),"")</f>
        <v/>
      </c>
      <c r="C23" s="145"/>
      <c r="D23" s="145" t="str">
        <f t="shared" si="0"/>
        <v/>
      </c>
      <c r="E23" s="140" t="str">
        <f>IF(C23&lt;&gt;"",VLOOKUP(C23,'Matrice Generale indicatori'!$A$1:$B$6,2,FALSE),"")</f>
        <v/>
      </c>
      <c r="G23" s="143" t="str">
        <f t="shared" si="1"/>
        <v/>
      </c>
      <c r="J23" s="143" t="str">
        <f t="shared" si="2"/>
        <v/>
      </c>
      <c r="L23" s="72" t="s">
        <v>66</v>
      </c>
      <c r="M23" s="141" t="s">
        <v>964</v>
      </c>
      <c r="N23" s="142" t="str">
        <f t="shared" si="3"/>
        <v>C-An advanced risk management system on identifying, analyzing, evaluating, treating and monitoring RE risks has been established. Risk Management is an integral  part of decision making contributing to the achievement of objectives of RE  and is tailored to the processes and  practices of the RE. Advanced communication, reporting and control mechanisms are present. Functions, roles and responsibilities regarding managing  risk are explicitly defined and accepted. Risk management processes are monitored and reviewed for continuous improvement.</v>
      </c>
    </row>
    <row r="24" spans="1:14" x14ac:dyDescent="0.25">
      <c r="B24" s="72" t="str">
        <f>IF(A24&lt;&gt;"",VLOOKUP(A24,'PERFORMANCE AREAS'!$A$1:$B$9,2,FALSE),"")</f>
        <v/>
      </c>
      <c r="C24" s="145"/>
      <c r="D24" s="145" t="str">
        <f t="shared" si="0"/>
        <v/>
      </c>
      <c r="E24" s="140" t="str">
        <f>IF(C24&lt;&gt;"",VLOOKUP(C24,'Matrice Generale indicatori'!$A$1:$B$6,2,FALSE),"")</f>
        <v/>
      </c>
      <c r="G24" s="143" t="str">
        <f t="shared" si="1"/>
        <v/>
      </c>
      <c r="J24" s="143" t="str">
        <f t="shared" si="2"/>
        <v/>
      </c>
      <c r="L24" s="72" t="s">
        <v>65</v>
      </c>
      <c r="M24" s="141" t="s">
        <v>965</v>
      </c>
      <c r="N24" s="142" t="str">
        <f t="shared" si="3"/>
        <v>D-There is a fully integrated HR Risk Management system in the whole Risk Management System of the organization. Sophisticated risk management processes  and intelligent tools and techniques are applied in the identification, assessment and treatment of RE risks.  All decisions on RE issues  are based on documented assessments of risks and opportunities supporting  innovation. Key risks indicators and predictive risk analytics are used.  An optimized approach to address uncertainty is applied and the organization's focus is on intelligent risk taking and excellence.</v>
      </c>
    </row>
    <row r="25" spans="1:14" x14ac:dyDescent="0.25">
      <c r="B25" s="72" t="str">
        <f>IF(A25&lt;&gt;"",VLOOKUP(A25,'PERFORMANCE AREAS'!$A$1:$B$9,2,FALSE),"")</f>
        <v/>
      </c>
      <c r="C25" s="145"/>
      <c r="D25" s="145" t="str">
        <f t="shared" si="0"/>
        <v/>
      </c>
      <c r="E25" s="140" t="str">
        <f>IF(C25&lt;&gt;"",VLOOKUP(C25,'Matrice Generale indicatori'!$A$1:$B$6,2,FALSE),"")</f>
        <v/>
      </c>
      <c r="G25" s="143" t="str">
        <f t="shared" si="1"/>
        <v/>
      </c>
      <c r="J25" s="143" t="str">
        <f t="shared" si="2"/>
        <v/>
      </c>
      <c r="L25" s="118" t="s">
        <v>873</v>
      </c>
      <c r="M25" s="141" t="s">
        <v>944</v>
      </c>
      <c r="N25" s="142" t="str">
        <f t="shared" si="3"/>
        <v xml:space="preserve">E-Not relevant/ not applicable. </v>
      </c>
    </row>
    <row r="26" spans="1:14" ht="45" x14ac:dyDescent="0.25">
      <c r="A26" s="72" t="s">
        <v>110</v>
      </c>
      <c r="B26" s="72" t="str">
        <f>IF(A26&lt;&gt;"",VLOOKUP(A26,'PERFORMANCE AREAS'!$A$1:$B$9,2,FALSE),"")</f>
        <v>Recruitment</v>
      </c>
      <c r="C26" s="145">
        <v>2</v>
      </c>
      <c r="D26" s="145" t="str">
        <f t="shared" si="0"/>
        <v>PA1.2</v>
      </c>
      <c r="E26" s="140" t="str">
        <f>IF(C26&lt;&gt;"",VLOOKUP(C26,'Matrice Generale indicatori'!$A$1:$B$6,2,FALSE),"")</f>
        <v>HR Strategy</v>
      </c>
      <c r="F26" s="143" t="s">
        <v>37</v>
      </c>
      <c r="G26" s="143" t="str">
        <f t="shared" si="1"/>
        <v>PA1.2.1</v>
      </c>
      <c r="H26" s="140" t="s">
        <v>966</v>
      </c>
      <c r="I26" s="143" t="s">
        <v>12</v>
      </c>
      <c r="J26" s="143" t="str">
        <f t="shared" si="2"/>
        <v>PA1.2.1.1</v>
      </c>
      <c r="K26" s="74" t="s">
        <v>994</v>
      </c>
      <c r="M26" s="141" t="s">
        <v>967</v>
      </c>
      <c r="N26" s="142" t="str">
        <f t="shared" si="3"/>
        <v/>
      </c>
    </row>
    <row r="27" spans="1:14" x14ac:dyDescent="0.25">
      <c r="B27" s="72" t="str">
        <f>IF(A27&lt;&gt;"",VLOOKUP(A27,'PERFORMANCE AREAS'!$A$1:$B$9,2,FALSE),"")</f>
        <v/>
      </c>
      <c r="C27" s="145"/>
      <c r="D27" s="145" t="str">
        <f t="shared" si="0"/>
        <v/>
      </c>
      <c r="E27" s="140" t="str">
        <f>IF(C27&lt;&gt;"",VLOOKUP(C27,'Matrice Generale indicatori'!$A$1:$B$6,2,FALSE),"")</f>
        <v/>
      </c>
      <c r="G27" s="143" t="str">
        <f t="shared" si="1"/>
        <v/>
      </c>
      <c r="J27" s="143" t="str">
        <f t="shared" si="2"/>
        <v/>
      </c>
      <c r="L27" s="72" t="s">
        <v>63</v>
      </c>
      <c r="M27" s="141" t="s">
        <v>968</v>
      </c>
      <c r="N27" s="142" t="str">
        <f t="shared" si="3"/>
        <v>A-Low level of alignment between recruitment procedures and Organization's current and future needs. Recruitment is not recognized as a strategic tool by the organization. No or limited recruitment plans are developed. Only ad hoc recruitment decisions. Recruitment practices comply to legal requirements or emerge reactively.</v>
      </c>
    </row>
    <row r="28" spans="1:14" x14ac:dyDescent="0.25">
      <c r="B28" s="72" t="str">
        <f>IF(A28&lt;&gt;"",VLOOKUP(A28,'PERFORMANCE AREAS'!$A$1:$B$9,2,FALSE),"")</f>
        <v/>
      </c>
      <c r="C28" s="145"/>
      <c r="D28" s="145" t="str">
        <f t="shared" si="0"/>
        <v/>
      </c>
      <c r="E28" s="140" t="str">
        <f>IF(C28&lt;&gt;"",VLOOKUP(C28,'Matrice Generale indicatori'!$A$1:$B$6,2,FALSE),"")</f>
        <v/>
      </c>
      <c r="G28" s="143" t="str">
        <f t="shared" si="1"/>
        <v/>
      </c>
      <c r="J28" s="143" t="str">
        <f t="shared" si="2"/>
        <v/>
      </c>
      <c r="L28" s="72" t="s">
        <v>64</v>
      </c>
      <c r="M28" s="141" t="s">
        <v>969</v>
      </c>
      <c r="N28" s="142" t="str">
        <f t="shared" si="3"/>
        <v>B-Progressing efforts to achieve alignment between recruitment procedures and organization's current and future needs take place. Recruitment needs and skills gaps are defined  periodically in order to support Recruitment plan which informs HR strategy. Standardized Recruitment processes and documents are developed.</v>
      </c>
    </row>
    <row r="29" spans="1:14" x14ac:dyDescent="0.25">
      <c r="B29" s="72" t="str">
        <f>IF(A29&lt;&gt;"",VLOOKUP(A29,'PERFORMANCE AREAS'!$A$1:$B$9,2,FALSE),"")</f>
        <v/>
      </c>
      <c r="C29" s="145"/>
      <c r="D29" s="145" t="str">
        <f t="shared" si="0"/>
        <v/>
      </c>
      <c r="E29" s="140" t="str">
        <f>IF(C29&lt;&gt;"",VLOOKUP(C29,'Matrice Generale indicatori'!$A$1:$B$6,2,FALSE),"")</f>
        <v/>
      </c>
      <c r="G29" s="143" t="str">
        <f t="shared" si="1"/>
        <v/>
      </c>
      <c r="J29" s="143" t="str">
        <f t="shared" si="2"/>
        <v/>
      </c>
      <c r="L29" s="72" t="s">
        <v>66</v>
      </c>
      <c r="M29" s="141" t="s">
        <v>970</v>
      </c>
      <c r="N29" s="142" t="str">
        <f t="shared" si="3"/>
        <v xml:space="preserve">C-Recruitment is integrated into HR strategy and is aligned to the organization’s strategic objectives. HR Strategy aims to improve overall Organization's performance by recruiting talents. Structured recruitment policies, practices, procedures and methods, assessment quality of procedures and results, feedback on recruitment efficiency. </v>
      </c>
    </row>
    <row r="30" spans="1:14" x14ac:dyDescent="0.25">
      <c r="B30" s="72" t="str">
        <f>IF(A30&lt;&gt;"",VLOOKUP(A30,'PERFORMANCE AREAS'!$A$1:$B$9,2,FALSE),"")</f>
        <v/>
      </c>
      <c r="C30" s="145"/>
      <c r="D30" s="145" t="str">
        <f t="shared" si="0"/>
        <v/>
      </c>
      <c r="E30" s="140" t="str">
        <f>IF(C30&lt;&gt;"",VLOOKUP(C30,'Matrice Generale indicatori'!$A$1:$B$6,2,FALSE),"")</f>
        <v/>
      </c>
      <c r="G30" s="143" t="str">
        <f t="shared" si="1"/>
        <v/>
      </c>
      <c r="J30" s="143" t="str">
        <f t="shared" si="2"/>
        <v/>
      </c>
      <c r="L30" s="72" t="s">
        <v>65</v>
      </c>
      <c r="M30" s="141" t="s">
        <v>971</v>
      </c>
      <c r="N30" s="142" t="str">
        <f t="shared" si="3"/>
        <v xml:space="preserve">D-Recruitment plans are fully integrated into HR strategy and their interconnection is systematically reviewed and improved. Recruitment is optimized supporting the organization’s goals. Organization becomes an employer of choice for talents and sustains a long term development. Strategic recruitment plans that interact with defined career paths from entry to senior level, advanced analytics to identify internal and external trends in competencies. </v>
      </c>
    </row>
    <row r="31" spans="1:14" ht="60" x14ac:dyDescent="0.25">
      <c r="A31" s="72" t="s">
        <v>110</v>
      </c>
      <c r="B31" s="72" t="str">
        <f>IF(A31&lt;&gt;"",VLOOKUP(A31,'PERFORMANCE AREAS'!$A$1:$B$9,2,FALSE),"")</f>
        <v>Recruitment</v>
      </c>
      <c r="C31" s="145">
        <v>3</v>
      </c>
      <c r="D31" s="145" t="str">
        <f t="shared" si="0"/>
        <v>PA1.3</v>
      </c>
      <c r="E31" s="140" t="str">
        <f>IF(C31&lt;&gt;"",VLOOKUP(C31,'Matrice Generale indicatori'!$A$1:$B$6,2,FALSE),"")</f>
        <v>Change management &amp; Risk management</v>
      </c>
      <c r="F31" s="143" t="s">
        <v>48</v>
      </c>
      <c r="G31" s="143" t="str">
        <f t="shared" si="1"/>
        <v>PA1.3.1</v>
      </c>
      <c r="H31" s="140" t="s">
        <v>995</v>
      </c>
      <c r="I31" s="143" t="s">
        <v>67</v>
      </c>
      <c r="J31" s="143" t="str">
        <f t="shared" si="2"/>
        <v>PA1.3.1.1</v>
      </c>
      <c r="K31" s="74" t="s">
        <v>978</v>
      </c>
      <c r="M31" s="141" t="s">
        <v>979</v>
      </c>
      <c r="N31" s="142" t="str">
        <f t="shared" si="3"/>
        <v/>
      </c>
    </row>
    <row r="32" spans="1:14" x14ac:dyDescent="0.25">
      <c r="B32" s="72" t="str">
        <f>IF(A32&lt;&gt;"",VLOOKUP(A32,'PERFORMANCE AREAS'!$A$1:$B$9,2,FALSE),"")</f>
        <v/>
      </c>
      <c r="C32" s="145"/>
      <c r="D32" s="145" t="str">
        <f t="shared" si="0"/>
        <v/>
      </c>
      <c r="E32" s="140" t="str">
        <f>IF(C32&lt;&gt;"",VLOOKUP(C32,'Matrice Generale indicatori'!$A$1:$B$6,2,FALSE),"")</f>
        <v/>
      </c>
      <c r="G32" s="143" t="str">
        <f t="shared" si="1"/>
        <v/>
      </c>
      <c r="J32" s="143" t="str">
        <f t="shared" si="2"/>
        <v/>
      </c>
      <c r="L32" s="72" t="s">
        <v>63</v>
      </c>
      <c r="M32" s="141" t="s">
        <v>980</v>
      </c>
      <c r="N32" s="142" t="str">
        <f t="shared" si="3"/>
        <v>A-Compliance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Re objectives.</v>
      </c>
    </row>
    <row r="33" spans="1:14" x14ac:dyDescent="0.25">
      <c r="B33" s="72" t="str">
        <f>IF(A33&lt;&gt;"",VLOOKUP(A33,'PERFORMANCE AREAS'!$A$1:$B$9,2,FALSE),"")</f>
        <v/>
      </c>
      <c r="C33" s="145"/>
      <c r="D33" s="145" t="str">
        <f t="shared" si="0"/>
        <v/>
      </c>
      <c r="E33" s="140" t="str">
        <f>IF(C33&lt;&gt;"",VLOOKUP(C33,'Matrice Generale indicatori'!$A$1:$B$6,2,FALSE),"")</f>
        <v/>
      </c>
      <c r="G33" s="143" t="str">
        <f t="shared" si="1"/>
        <v/>
      </c>
      <c r="J33" s="143" t="str">
        <f t="shared" si="2"/>
        <v/>
      </c>
      <c r="L33" s="72" t="s">
        <v>64</v>
      </c>
      <c r="M33" s="141" t="s">
        <v>981</v>
      </c>
      <c r="N33" s="142" t="str">
        <f t="shared" si="3"/>
        <v xml:space="preserve">B-A progressing use of structured change management  practices is applied to core Re processes (Recruitment Planning,  Screening and Selection e.t.c.) only and the focus is on critical Re emerging changes. There is a consensus about the importance of Change Management. Roles in Change Management process are clarified,  tailor made communication and training plans are evolved in order to cope with change issues.   </v>
      </c>
    </row>
    <row r="34" spans="1:14" x14ac:dyDescent="0.25">
      <c r="B34" s="72" t="str">
        <f>IF(A34&lt;&gt;"",VLOOKUP(A34,'PERFORMANCE AREAS'!$A$1:$B$9,2,FALSE),"")</f>
        <v/>
      </c>
      <c r="C34" s="145"/>
      <c r="D34" s="145" t="str">
        <f t="shared" si="0"/>
        <v/>
      </c>
      <c r="E34" s="140" t="str">
        <f>IF(C34&lt;&gt;"",VLOOKUP(C34,'Matrice Generale indicatori'!$A$1:$B$6,2,FALSE),"")</f>
        <v/>
      </c>
      <c r="G34" s="143" t="str">
        <f t="shared" si="1"/>
        <v/>
      </c>
      <c r="J34" s="143" t="str">
        <f t="shared" si="2"/>
        <v/>
      </c>
      <c r="L34" s="72" t="s">
        <v>66</v>
      </c>
      <c r="M34" s="141" t="s">
        <v>982</v>
      </c>
      <c r="N34" s="142" t="str">
        <f t="shared" si="3"/>
        <v>C-Change Management practices are integrated  to Re, covering change preparation, communication and training to increase Re practices effectiveness. Change Management practices are applied consistently to all Re procedures. Re practices are clearly focused on adapting changes effectively.</v>
      </c>
    </row>
    <row r="35" spans="1:14" x14ac:dyDescent="0.25">
      <c r="B35" s="72" t="str">
        <f>IF(A35&lt;&gt;"",VLOOKUP(A35,'PERFORMANCE AREAS'!$A$1:$B$9,2,FALSE),"")</f>
        <v/>
      </c>
      <c r="C35" s="145"/>
      <c r="D35" s="145" t="str">
        <f t="shared" si="0"/>
        <v/>
      </c>
      <c r="E35" s="140" t="str">
        <f>IF(C35&lt;&gt;"",VLOOKUP(C35,'Matrice Generale indicatori'!$A$1:$B$6,2,FALSE),"")</f>
        <v/>
      </c>
      <c r="G35" s="143" t="str">
        <f t="shared" si="1"/>
        <v/>
      </c>
      <c r="J35" s="143" t="str">
        <f t="shared" si="2"/>
        <v/>
      </c>
      <c r="L35" s="72" t="s">
        <v>65</v>
      </c>
      <c r="M35" s="141" t="s">
        <v>983</v>
      </c>
      <c r="N35" s="142" t="str">
        <f t="shared" si="3"/>
        <v>D-Change Management processes are fully integrated in Re and are informed by data-driven decisions.  Sophisticated Change Management processes and optimized tools are applied. Change Management framework in Re is mandated and aligned to other HR functions.</v>
      </c>
    </row>
    <row r="36" spans="1:14" ht="45" x14ac:dyDescent="0.25">
      <c r="A36" s="72" t="s">
        <v>110</v>
      </c>
      <c r="B36" s="72" t="str">
        <f>IF(A36&lt;&gt;"",VLOOKUP(A36,'PERFORMANCE AREAS'!$A$1:$B$9,2,FALSE),"")</f>
        <v>Recruitment</v>
      </c>
      <c r="C36" s="145">
        <v>4</v>
      </c>
      <c r="D36" s="145" t="str">
        <f t="shared" si="0"/>
        <v>PA1.4</v>
      </c>
      <c r="E36" s="140" t="str">
        <f>IF(C36&lt;&gt;"",VLOOKUP(C36,'Matrice Generale indicatori'!$A$1:$B$6,2,FALSE),"")</f>
        <v>Talent Management</v>
      </c>
      <c r="F36" s="143" t="s">
        <v>52</v>
      </c>
      <c r="G36" s="143" t="str">
        <f t="shared" si="1"/>
        <v>PA1.4.1</v>
      </c>
      <c r="H36" s="140" t="s">
        <v>972</v>
      </c>
      <c r="I36" s="143" t="s">
        <v>29</v>
      </c>
      <c r="J36" s="143" t="str">
        <f t="shared" si="2"/>
        <v>PA1.4.1.1</v>
      </c>
      <c r="K36" s="74" t="s">
        <v>973</v>
      </c>
      <c r="M36" s="141" t="s">
        <v>974</v>
      </c>
      <c r="N36" s="142" t="str">
        <f t="shared" si="3"/>
        <v/>
      </c>
    </row>
    <row r="37" spans="1:14" x14ac:dyDescent="0.25">
      <c r="B37" s="72" t="str">
        <f>IF(A37&lt;&gt;"",VLOOKUP(A37,'PERFORMANCE AREAS'!$A$1:$B$9,2,FALSE),"")</f>
        <v/>
      </c>
      <c r="C37" s="145"/>
      <c r="D37" s="145" t="str">
        <f t="shared" si="0"/>
        <v/>
      </c>
      <c r="E37" s="140" t="str">
        <f>IF(C37&lt;&gt;"",VLOOKUP(C37,'Matrice Generale indicatori'!$A$1:$B$6,2,FALSE),"")</f>
        <v/>
      </c>
      <c r="G37" s="143" t="str">
        <f t="shared" si="1"/>
        <v/>
      </c>
      <c r="J37" s="143" t="str">
        <f t="shared" si="2"/>
        <v/>
      </c>
      <c r="L37" s="72" t="s">
        <v>63</v>
      </c>
      <c r="M37" s="141" t="s">
        <v>975</v>
      </c>
      <c r="N37" s="142" t="str">
        <f t="shared" si="3"/>
        <v>A-Talent management procedures are not/or limited  applied in recruitment processes. Job specifications/ selection criteria are strictly indicated by law or internal instructions, and processes are reactive.</v>
      </c>
    </row>
    <row r="38" spans="1:14" x14ac:dyDescent="0.25">
      <c r="B38" s="72" t="str">
        <f>IF(A38&lt;&gt;"",VLOOKUP(A38,'PERFORMANCE AREAS'!$A$1:$B$9,2,FALSE),"")</f>
        <v/>
      </c>
      <c r="C38" s="145"/>
      <c r="D38" s="145" t="str">
        <f t="shared" si="0"/>
        <v/>
      </c>
      <c r="E38" s="140" t="str">
        <f>IF(C38&lt;&gt;"",VLOOKUP(C38,'Matrice Generale indicatori'!$A$1:$B$6,2,FALSE),"")</f>
        <v/>
      </c>
      <c r="G38" s="143" t="str">
        <f t="shared" si="1"/>
        <v/>
      </c>
      <c r="J38" s="143" t="str">
        <f t="shared" si="2"/>
        <v/>
      </c>
      <c r="L38" s="72" t="s">
        <v>64</v>
      </c>
      <c r="M38" s="141" t="s">
        <v>908</v>
      </c>
      <c r="N38" s="142" t="str">
        <f t="shared" si="3"/>
        <v>B-Talent management procedures are applied progressively in recruitment for specific positions. Standardized procedures and methodologies for indentifying, filtering and selecting the best-fit talented candidates are applied for key positions. Βenchmarking analysis may also be used.</v>
      </c>
    </row>
    <row r="39" spans="1:14" x14ac:dyDescent="0.25">
      <c r="B39" s="72" t="str">
        <f>IF(A39&lt;&gt;"",VLOOKUP(A39,'PERFORMANCE AREAS'!$A$1:$B$9,2,FALSE),"")</f>
        <v/>
      </c>
      <c r="C39" s="145"/>
      <c r="D39" s="145" t="str">
        <f t="shared" si="0"/>
        <v/>
      </c>
      <c r="E39" s="140" t="str">
        <f>IF(C39&lt;&gt;"",VLOOKUP(C39,'Matrice Generale indicatori'!$A$1:$B$6,2,FALSE),"")</f>
        <v/>
      </c>
      <c r="G39" s="143" t="str">
        <f t="shared" si="1"/>
        <v/>
      </c>
      <c r="J39" s="143" t="str">
        <f t="shared" si="2"/>
        <v/>
      </c>
      <c r="L39" s="72" t="s">
        <v>66</v>
      </c>
      <c r="M39" s="141" t="s">
        <v>976</v>
      </c>
      <c r="N39" s="142" t="str">
        <f t="shared" si="3"/>
        <v>C-Talent management procedures are applied proactively for all positions in recruitment. There is a sound strategy for talent attracting &amp; acquisition and recruitment decisions are data-based and aligned with business goals. Advanced  tools for sorting and selection, trend analysis and KPIs are extensively used.</v>
      </c>
    </row>
    <row r="40" spans="1:14" x14ac:dyDescent="0.25">
      <c r="B40" s="72" t="str">
        <f>IF(A40&lt;&gt;"",VLOOKUP(A40,'PERFORMANCE AREAS'!$A$1:$B$9,2,FALSE),"")</f>
        <v/>
      </c>
      <c r="C40" s="145"/>
      <c r="D40" s="145" t="str">
        <f t="shared" si="0"/>
        <v/>
      </c>
      <c r="E40" s="140" t="str">
        <f>IF(C40&lt;&gt;"",VLOOKUP(C40,'Matrice Generale indicatori'!$A$1:$B$6,2,FALSE),"")</f>
        <v/>
      </c>
      <c r="G40" s="143" t="str">
        <f t="shared" si="1"/>
        <v/>
      </c>
      <c r="J40" s="143" t="str">
        <f t="shared" si="2"/>
        <v/>
      </c>
      <c r="L40" s="72" t="s">
        <v>65</v>
      </c>
      <c r="M40" s="141" t="s">
        <v>977</v>
      </c>
      <c r="N40" s="142" t="str">
        <f t="shared" si="3"/>
        <v xml:space="preserve">D-Talent management procedures operate predictively. Optimized  analytic tools, predictive marketing scheme for attracting talents with a relationship building orientation, self-improving procedures that are fully integrated  in all types and phases of recruitment processes are applied. </v>
      </c>
    </row>
    <row r="41" spans="1:14" ht="75" x14ac:dyDescent="0.25">
      <c r="A41" s="72" t="s">
        <v>110</v>
      </c>
      <c r="B41" s="72" t="str">
        <f>IF(A41&lt;&gt;"",VLOOKUP(A41,'PERFORMANCE AREAS'!$A$1:$B$9,2,FALSE),"")</f>
        <v>Recruitment</v>
      </c>
      <c r="C41" s="145">
        <v>5</v>
      </c>
      <c r="D41" s="145" t="str">
        <f t="shared" si="0"/>
        <v>PA1.5</v>
      </c>
      <c r="E41" s="140" t="str">
        <f>IF(C41&lt;&gt;"",VLOOKUP(C41,'Matrice Generale indicatori'!$A$1:$B$6,2,FALSE),"")</f>
        <v>Competency based approach</v>
      </c>
      <c r="F41" s="143" t="s">
        <v>56</v>
      </c>
      <c r="G41" s="143" t="str">
        <f t="shared" si="1"/>
        <v>PA1.5.1</v>
      </c>
      <c r="H41" s="140" t="s">
        <v>984</v>
      </c>
      <c r="I41" s="143" t="s">
        <v>33</v>
      </c>
      <c r="J41" s="143" t="str">
        <f t="shared" si="2"/>
        <v>PA1.5.1.1</v>
      </c>
      <c r="K41" s="74" t="s">
        <v>985</v>
      </c>
      <c r="M41" s="141" t="s">
        <v>986</v>
      </c>
      <c r="N41" s="142" t="str">
        <f t="shared" si="3"/>
        <v/>
      </c>
    </row>
    <row r="42" spans="1:14" x14ac:dyDescent="0.25">
      <c r="B42" s="72" t="str">
        <f>IF(A42&lt;&gt;"",VLOOKUP(A42,'PERFORMANCE AREAS'!$A$1:$B$9,2,FALSE),"")</f>
        <v/>
      </c>
      <c r="C42" s="145"/>
      <c r="D42" s="145" t="str">
        <f t="shared" si="0"/>
        <v/>
      </c>
      <c r="E42" s="140" t="str">
        <f>IF(C42&lt;&gt;"",VLOOKUP(C42,'Matrice Generale indicatori'!$A$1:$B$6,2,FALSE),"")</f>
        <v/>
      </c>
      <c r="G42" s="143" t="str">
        <f t="shared" si="1"/>
        <v/>
      </c>
      <c r="J42" s="143" t="str">
        <f t="shared" si="2"/>
        <v/>
      </c>
      <c r="L42" s="72" t="s">
        <v>63</v>
      </c>
      <c r="M42" s="141" t="s">
        <v>987</v>
      </c>
      <c r="N42" s="142" t="str">
        <f t="shared" si="3"/>
        <v>A-A Competency Framework is not developed or competencies for key jobs are defined ad hoc in order to meet essential recruitment requirements.</v>
      </c>
    </row>
    <row r="43" spans="1:14" x14ac:dyDescent="0.25">
      <c r="B43" s="72" t="str">
        <f>IF(A43&lt;&gt;"",VLOOKUP(A43,'PERFORMANCE AREAS'!$A$1:$B$9,2,FALSE),"")</f>
        <v/>
      </c>
      <c r="C43" s="145"/>
      <c r="D43" s="145" t="str">
        <f t="shared" si="0"/>
        <v/>
      </c>
      <c r="E43" s="140" t="str">
        <f>IF(C43&lt;&gt;"",VLOOKUP(C43,'Matrice Generale indicatori'!$A$1:$B$6,2,FALSE),"")</f>
        <v/>
      </c>
      <c r="G43" s="143" t="str">
        <f t="shared" si="1"/>
        <v/>
      </c>
      <c r="J43" s="143" t="str">
        <f t="shared" si="2"/>
        <v/>
      </c>
      <c r="L43" s="72" t="s">
        <v>64</v>
      </c>
      <c r="M43" s="141" t="s">
        <v>925</v>
      </c>
      <c r="N43" s="142" t="str">
        <f t="shared" si="3"/>
        <v>B-Competencies are defined, but not systematically incorporated in all job descriptions. Competency assessment and gap analysis are applied in competency matching procedures.</v>
      </c>
    </row>
    <row r="44" spans="1:14" x14ac:dyDescent="0.25">
      <c r="B44" s="72" t="str">
        <f>IF(A44&lt;&gt;"",VLOOKUP(A44,'PERFORMANCE AREAS'!$A$1:$B$9,2,FALSE),"")</f>
        <v/>
      </c>
      <c r="C44" s="145"/>
      <c r="D44" s="145" t="str">
        <f t="shared" si="0"/>
        <v/>
      </c>
      <c r="E44" s="140" t="str">
        <f>IF(C44&lt;&gt;"",VLOOKUP(C44,'Matrice Generale indicatori'!$A$1:$B$6,2,FALSE),"")</f>
        <v/>
      </c>
      <c r="G44" s="143" t="str">
        <f t="shared" si="1"/>
        <v/>
      </c>
      <c r="J44" s="143" t="str">
        <f t="shared" si="2"/>
        <v/>
      </c>
      <c r="L44" s="72" t="s">
        <v>66</v>
      </c>
      <c r="M44" s="141" t="s">
        <v>926</v>
      </c>
      <c r="N44" s="142" t="str">
        <f t="shared" si="3"/>
        <v xml:space="preserve">C-A Competency Framework is developed and updated in a proactive way for recruitment procedures which are proactively responding to current and future needs concerning competency demands. </v>
      </c>
    </row>
    <row r="45" spans="1:14" x14ac:dyDescent="0.25">
      <c r="B45" s="72" t="str">
        <f>IF(A45&lt;&gt;"",VLOOKUP(A45,'PERFORMANCE AREAS'!$A$1:$B$9,2,FALSE),"")</f>
        <v/>
      </c>
      <c r="C45" s="145"/>
      <c r="D45" s="145" t="str">
        <f t="shared" si="0"/>
        <v/>
      </c>
      <c r="E45" s="140" t="str">
        <f>IF(C45&lt;&gt;"",VLOOKUP(C45,'Matrice Generale indicatori'!$A$1:$B$6,2,FALSE),"")</f>
        <v/>
      </c>
      <c r="G45" s="143" t="str">
        <f t="shared" si="1"/>
        <v/>
      </c>
      <c r="J45" s="143" t="str">
        <f t="shared" si="2"/>
        <v/>
      </c>
      <c r="L45" s="72" t="s">
        <v>65</v>
      </c>
      <c r="M45" s="141" t="s">
        <v>988</v>
      </c>
      <c r="N45" s="142" t="str">
        <f t="shared" si="3"/>
        <v xml:space="preserve">D-A Competency Framework is fully integrated in all HRM functions, including Re and is aligned with all business areas supporting them predictively. </v>
      </c>
    </row>
    <row r="46" spans="1:14" ht="60" x14ac:dyDescent="0.25">
      <c r="A46" s="118" t="s">
        <v>122</v>
      </c>
      <c r="B46" s="72" t="str">
        <f>IF(A46&lt;&gt;"",VLOOKUP(A46,'PERFORMANCE AREAS'!$A$1:$B$9,2,FALSE),"")</f>
        <v>Workforce &amp; Succession planning</v>
      </c>
      <c r="C46" s="145">
        <v>1</v>
      </c>
      <c r="D46" s="145" t="str">
        <f t="shared" si="0"/>
        <v>PA2.1</v>
      </c>
      <c r="E46" s="140" t="str">
        <f>IF(C46&lt;&gt;"",VLOOKUP(C46,'Matrice Generale indicatori'!$A$1:$B$6,2,FALSE),"")</f>
        <v>Implementation &amp; Effectiveness</v>
      </c>
      <c r="F46" s="143" t="s">
        <v>3</v>
      </c>
      <c r="G46" s="143" t="str">
        <f t="shared" si="1"/>
        <v>PA2.1.1</v>
      </c>
      <c r="H46" s="140" t="s">
        <v>996</v>
      </c>
      <c r="I46" s="143" t="s">
        <v>5</v>
      </c>
      <c r="J46" s="143" t="str">
        <f t="shared" si="2"/>
        <v>PA2.1.1.1</v>
      </c>
      <c r="K46" s="74" t="s">
        <v>997</v>
      </c>
      <c r="M46" s="141" t="s">
        <v>998</v>
      </c>
      <c r="N46" s="142" t="str">
        <f t="shared" si="3"/>
        <v/>
      </c>
    </row>
    <row r="47" spans="1:14" x14ac:dyDescent="0.25">
      <c r="B47" s="72" t="str">
        <f>IF(A47&lt;&gt;"",VLOOKUP(A47,'PERFORMANCE AREAS'!$A$1:$B$9,2,FALSE),"")</f>
        <v/>
      </c>
      <c r="C47" s="145"/>
      <c r="D47" s="145" t="str">
        <f t="shared" si="0"/>
        <v/>
      </c>
      <c r="E47" s="140" t="str">
        <f>IF(C47&lt;&gt;"",VLOOKUP(C47,'Matrice Generale indicatori'!$A$1:$B$6,2,FALSE),"")</f>
        <v/>
      </c>
      <c r="G47" s="143" t="str">
        <f t="shared" si="1"/>
        <v/>
      </c>
      <c r="J47" s="143" t="str">
        <f t="shared" si="2"/>
        <v/>
      </c>
      <c r="L47" s="72" t="s">
        <v>63</v>
      </c>
      <c r="M47" s="141" t="s">
        <v>999</v>
      </c>
      <c r="N47" s="142" t="str">
        <f t="shared" si="3"/>
        <v>A-The workforce planning needs are implemented in an unstructured manner. Procedures are not designed and the focus is on meeting the operational requirements of the organization in the short term e.g., once-off requests for staff members are submitted by functional domain areas througout the year. There is a focus on adhering to the budgetary staff allocation and limited understanding of  strategic workforce planning e.g., developing and deploying employees to maximise their potential is not considered.</v>
      </c>
    </row>
    <row r="48" spans="1:14" x14ac:dyDescent="0.25">
      <c r="B48" s="72" t="str">
        <f>IF(A48&lt;&gt;"",VLOOKUP(A48,'PERFORMANCE AREAS'!$A$1:$B$9,2,FALSE),"")</f>
        <v/>
      </c>
      <c r="C48" s="145"/>
      <c r="D48" s="145" t="str">
        <f t="shared" si="0"/>
        <v/>
      </c>
      <c r="E48" s="140" t="str">
        <f>IF(C48&lt;&gt;"",VLOOKUP(C48,'Matrice Generale indicatori'!$A$1:$B$6,2,FALSE),"")</f>
        <v/>
      </c>
      <c r="G48" s="143" t="str">
        <f t="shared" si="1"/>
        <v/>
      </c>
      <c r="J48" s="143" t="str">
        <f t="shared" si="2"/>
        <v/>
      </c>
      <c r="L48" s="72" t="s">
        <v>64</v>
      </c>
      <c r="M48" s="141" t="s">
        <v>1000</v>
      </c>
      <c r="N48" s="142" t="str">
        <f t="shared" si="3"/>
        <v>B-There is a shared understanding of the purpose of strategic WF&amp;SP. A workforce plan contained descriptive workforce data e.g., size of workforce, age demographics is completed on an annual basis. There is no consultation, no alignment with the strategic goals and objectives and no action plan. Formal procedures are implemented in relation to meeting the staffing needs of the organization in the short term e.g., forecasting templates are circulated to functional domains on a regular basis.</v>
      </c>
    </row>
    <row r="49" spans="1:14" x14ac:dyDescent="0.25">
      <c r="B49" s="72" t="str">
        <f>IF(A49&lt;&gt;"",VLOOKUP(A49,'PERFORMANCE AREAS'!$A$1:$B$9,2,FALSE),"")</f>
        <v/>
      </c>
      <c r="C49" s="145"/>
      <c r="D49" s="145" t="str">
        <f t="shared" si="0"/>
        <v/>
      </c>
      <c r="E49" s="140" t="str">
        <f>IF(C49&lt;&gt;"",VLOOKUP(C49,'Matrice Generale indicatori'!$A$1:$B$6,2,FALSE),"")</f>
        <v/>
      </c>
      <c r="G49" s="143" t="str">
        <f t="shared" si="1"/>
        <v/>
      </c>
      <c r="J49" s="143" t="str">
        <f t="shared" si="2"/>
        <v/>
      </c>
      <c r="L49" s="72" t="s">
        <v>66</v>
      </c>
      <c r="M49" s="141" t="s">
        <v>1001</v>
      </c>
      <c r="N49" s="142" t="str">
        <f t="shared" si="3"/>
        <v>C-WF&amp;SP is integrated with the strategic planning and activity - based budgeting processes. A WF&amp;S plan is produced on a regular basis in consultation with senior management and functional domain representatives. A sequence of steps are undertaken to identify the gap between the current workforce and the future workforce required to ensure that the organization can meet the strategic goals in the medium-long term. These steps include completing a demand and supply analysis and formulating an action plan to address the gaps.</v>
      </c>
    </row>
    <row r="50" spans="1:14" x14ac:dyDescent="0.25">
      <c r="B50" s="72" t="str">
        <f>IF(A50&lt;&gt;"",VLOOKUP(A50,'PERFORMANCE AREAS'!$A$1:$B$9,2,FALSE),"")</f>
        <v/>
      </c>
      <c r="C50" s="145"/>
      <c r="D50" s="145" t="str">
        <f t="shared" si="0"/>
        <v/>
      </c>
      <c r="E50" s="140" t="str">
        <f>IF(C50&lt;&gt;"",VLOOKUP(C50,'Matrice Generale indicatori'!$A$1:$B$6,2,FALSE),"")</f>
        <v/>
      </c>
      <c r="G50" s="143" t="str">
        <f t="shared" si="1"/>
        <v/>
      </c>
      <c r="J50" s="143" t="str">
        <f t="shared" si="2"/>
        <v/>
      </c>
      <c r="L50" s="72" t="s">
        <v>65</v>
      </c>
      <c r="M50" s="141" t="s">
        <v>1002</v>
      </c>
      <c r="N50" s="142" t="str">
        <f t="shared" si="3"/>
        <v xml:space="preserve">D-An enterprise resourcing planning solution enables the availability of a range of core business process data as well as workforce data e.g., specialist skills which informs a predictive approach to strategic WF&amp;SP. A range of potential scenarios are documented in the WF&amp;S plan. Ongoing monitoring of the plan takes place to ensure that the action plan remains aligned to the strategic goals and that no significant knowledge gaps arises e.g., services automation, legislative changes. A senior level sponsor board may act as champions conducting periodic reviews of the process and resolving issues that may arise.
</v>
      </c>
    </row>
    <row r="51" spans="1:14" ht="45" x14ac:dyDescent="0.25">
      <c r="A51" s="72" t="s">
        <v>122</v>
      </c>
      <c r="B51" s="72" t="str">
        <f>IF(A51&lt;&gt;"",VLOOKUP(A51,'PERFORMANCE AREAS'!$A$1:$B$9,2,FALSE),"")</f>
        <v>Workforce &amp; Succession planning</v>
      </c>
      <c r="C51" s="145">
        <v>1</v>
      </c>
      <c r="D51" s="145" t="str">
        <f t="shared" si="0"/>
        <v>PA2.1</v>
      </c>
      <c r="E51" s="140" t="str">
        <f>IF(C51&lt;&gt;"",VLOOKUP(C51,'Matrice Generale indicatori'!$A$1:$B$6,2,FALSE),"")</f>
        <v>Implementation &amp; Effectiveness</v>
      </c>
      <c r="F51" s="143" t="s">
        <v>7</v>
      </c>
      <c r="G51" s="143" t="str">
        <f t="shared" si="1"/>
        <v>PA2.1.2</v>
      </c>
      <c r="H51" s="140" t="s">
        <v>1003</v>
      </c>
      <c r="I51" s="143" t="s">
        <v>9</v>
      </c>
      <c r="J51" s="143" t="str">
        <f t="shared" si="2"/>
        <v xml:space="preserve">PA2.1.2.1                     </v>
      </c>
      <c r="K51" s="74" t="s">
        <v>1004</v>
      </c>
      <c r="M51" s="141" t="s">
        <v>1005</v>
      </c>
      <c r="N51" s="142" t="str">
        <f t="shared" si="3"/>
        <v/>
      </c>
    </row>
    <row r="52" spans="1:14" x14ac:dyDescent="0.25">
      <c r="B52" s="72" t="str">
        <f>IF(A52&lt;&gt;"",VLOOKUP(A52,'PERFORMANCE AREAS'!$A$1:$B$9,2,FALSE),"")</f>
        <v/>
      </c>
      <c r="C52" s="145"/>
      <c r="D52" s="145" t="str">
        <f t="shared" si="0"/>
        <v/>
      </c>
      <c r="E52" s="140" t="str">
        <f>IF(C52&lt;&gt;"",VLOOKUP(C52,'Matrice Generale indicatori'!$A$1:$B$6,2,FALSE),"")</f>
        <v/>
      </c>
      <c r="G52" s="143" t="str">
        <f t="shared" si="1"/>
        <v/>
      </c>
      <c r="J52" s="143" t="str">
        <f t="shared" si="2"/>
        <v/>
      </c>
      <c r="L52" s="72" t="s">
        <v>63</v>
      </c>
      <c r="M52" s="141" t="s">
        <v>1006</v>
      </c>
      <c r="N52" s="142" t="str">
        <f t="shared" si="3"/>
        <v>A-WF&amp;S planning is an operational process and is focused on basic numerical data e.g., the number of staff. Procedures are characterised by low levels of digitalization. Basic tools for data collection and anaysis are used. Unstructured data is saved in a local database with limited capacity for integration with other information sources. Significant manual intervention is required to produce basic analytical outputs. The quality and relevance of available information is poor.</v>
      </c>
    </row>
    <row r="53" spans="1:14" x14ac:dyDescent="0.25">
      <c r="B53" s="72" t="str">
        <f>IF(A53&lt;&gt;"",VLOOKUP(A53,'PERFORMANCE AREAS'!$A$1:$B$9,2,FALSE),"")</f>
        <v/>
      </c>
      <c r="C53" s="145"/>
      <c r="D53" s="145" t="str">
        <f t="shared" si="0"/>
        <v/>
      </c>
      <c r="E53" s="140" t="str">
        <f>IF(C53&lt;&gt;"",VLOOKUP(C53,'Matrice Generale indicatori'!$A$1:$B$6,2,FALSE),"")</f>
        <v/>
      </c>
      <c r="G53" s="143" t="str">
        <f t="shared" si="1"/>
        <v/>
      </c>
      <c r="J53" s="143" t="str">
        <f t="shared" si="2"/>
        <v/>
      </c>
      <c r="L53" s="72" t="s">
        <v>64</v>
      </c>
      <c r="M53" s="141" t="s">
        <v>1007</v>
      </c>
      <c r="N53" s="142" t="str">
        <f t="shared" si="3"/>
        <v>B-WF&amp;S planning procedures are increasingly digitalized. There is a recognition that standardised and accurate data is vital for strategic workforce planning. Segregated information sources are in use but there is a focus on the future integration of databases. A static dashboard and/ or report containing workforce related information e.g., attrition rates, demographics is produced on a regular basis and this constitutes an administratively resource intensive commitment.</v>
      </c>
    </row>
    <row r="54" spans="1:14" x14ac:dyDescent="0.25">
      <c r="B54" s="72" t="str">
        <f>IF(A54&lt;&gt;"",VLOOKUP(A54,'PERFORMANCE AREAS'!$A$1:$B$9,2,FALSE),"")</f>
        <v/>
      </c>
      <c r="C54" s="145"/>
      <c r="D54" s="145" t="str">
        <f t="shared" si="0"/>
        <v/>
      </c>
      <c r="E54" s="140" t="str">
        <f>IF(C54&lt;&gt;"",VLOOKUP(C54,'Matrice Generale indicatori'!$A$1:$B$6,2,FALSE),"")</f>
        <v/>
      </c>
      <c r="G54" s="143" t="str">
        <f t="shared" si="1"/>
        <v/>
      </c>
      <c r="J54" s="143" t="str">
        <f t="shared" si="2"/>
        <v/>
      </c>
      <c r="L54" s="72" t="s">
        <v>66</v>
      </c>
      <c r="M54" s="141" t="s">
        <v>1008</v>
      </c>
      <c r="N54" s="142" t="str">
        <f t="shared" si="3"/>
        <v xml:space="preserve">C-WF&amp;S planning procedures are digitalized. A technology solution automates the integration of HR data as well as non- HR data enabling a detailed determination of input costs and resource usage, together with associated outputs, across functional domains and operational/ strategic programmes. This data is available in an interactive dashboard and is available in a standardized form for research purposes.
</v>
      </c>
    </row>
    <row r="55" spans="1:14" x14ac:dyDescent="0.25">
      <c r="B55" s="72" t="str">
        <f>IF(A55&lt;&gt;"",VLOOKUP(A55,'PERFORMANCE AREAS'!$A$1:$B$9,2,FALSE),"")</f>
        <v/>
      </c>
      <c r="C55" s="145"/>
      <c r="D55" s="145" t="str">
        <f t="shared" si="0"/>
        <v/>
      </c>
      <c r="E55" s="140" t="str">
        <f>IF(C55&lt;&gt;"",VLOOKUP(C55,'Matrice Generale indicatori'!$A$1:$B$6,2,FALSE),"")</f>
        <v/>
      </c>
      <c r="G55" s="143" t="str">
        <f t="shared" si="1"/>
        <v/>
      </c>
      <c r="J55" s="143" t="str">
        <f t="shared" si="2"/>
        <v/>
      </c>
      <c r="L55" s="72" t="s">
        <v>65</v>
      </c>
      <c r="M55" s="141" t="s">
        <v>1009</v>
      </c>
      <c r="N55" s="142" t="str">
        <f t="shared" si="3"/>
        <v xml:space="preserve">D-Automated solutions enable the completion of a strategic WF&amp;S plan that assists the organization in making critical decisions related to the workforce and ensures that the organization has the capability and capacity required to deliver on its strategic goals in the coming years. This predictive approach is facilitated by digital tools which involve completing a supply analysis and a demand analysis and documenting an action plan based on the gap analysis [the differences that arise from the comparison of the workforce supply with the workforce demand].
</v>
      </c>
    </row>
    <row r="56" spans="1:14" ht="45" x14ac:dyDescent="0.25">
      <c r="A56" s="72" t="s">
        <v>122</v>
      </c>
      <c r="B56" s="72" t="str">
        <f>IF(A56&lt;&gt;"",VLOOKUP(A56,'PERFORMANCE AREAS'!$A$1:$B$9,2,FALSE),"")</f>
        <v>Workforce &amp; Succession planning</v>
      </c>
      <c r="C56" s="145">
        <v>1</v>
      </c>
      <c r="D56" s="145" t="str">
        <f t="shared" si="0"/>
        <v>PA2.1</v>
      </c>
      <c r="E56" s="140" t="str">
        <f>IF(C56&lt;&gt;"",VLOOKUP(C56,'Matrice Generale indicatori'!$A$1:$B$6,2,FALSE),"")</f>
        <v>Implementation &amp; Effectiveness</v>
      </c>
      <c r="F56" s="143" t="s">
        <v>84</v>
      </c>
      <c r="G56" s="143" t="str">
        <f t="shared" si="1"/>
        <v>PA2.1.3</v>
      </c>
      <c r="H56" s="140" t="s">
        <v>1010</v>
      </c>
      <c r="I56" s="143" t="s">
        <v>634</v>
      </c>
      <c r="J56" s="143" t="str">
        <f t="shared" si="2"/>
        <v xml:space="preserve">PA2.1.3.1                      </v>
      </c>
      <c r="K56" s="74" t="s">
        <v>1011</v>
      </c>
      <c r="M56" s="141" t="s">
        <v>1012</v>
      </c>
      <c r="N56" s="142" t="str">
        <f t="shared" si="3"/>
        <v/>
      </c>
    </row>
    <row r="57" spans="1:14" x14ac:dyDescent="0.25">
      <c r="B57" s="72" t="str">
        <f>IF(A57&lt;&gt;"",VLOOKUP(A57,'PERFORMANCE AREAS'!$A$1:$B$9,2,FALSE),"")</f>
        <v/>
      </c>
      <c r="C57" s="145"/>
      <c r="D57" s="145" t="str">
        <f t="shared" si="0"/>
        <v/>
      </c>
      <c r="E57" s="140" t="str">
        <f>IF(C57&lt;&gt;"",VLOOKUP(C57,'Matrice Generale indicatori'!$A$1:$B$6,2,FALSE),"")</f>
        <v/>
      </c>
      <c r="G57" s="143" t="str">
        <f t="shared" si="1"/>
        <v/>
      </c>
      <c r="J57" s="143" t="str">
        <f t="shared" si="2"/>
        <v/>
      </c>
      <c r="L57" s="72" t="s">
        <v>63</v>
      </c>
      <c r="M57" s="141" t="s">
        <v>1013</v>
      </c>
      <c r="N57" s="142" t="str">
        <f t="shared" si="3"/>
        <v>A-A structured communication plan is not in place. WF&amp;S planning data is provided on request to management to confirm decisions. Workforce planning is an operational process and is focused on ensuring that the organization adheres to the budgetary staff allocation. There is a limited understanding of the strategic goals and the workforce planning forecasting process does not include communication and consultation with stakeholders outside the HR and Finance functional domains. Data is available on request.</v>
      </c>
    </row>
    <row r="58" spans="1:14" x14ac:dyDescent="0.25">
      <c r="B58" s="72" t="str">
        <f>IF(A58&lt;&gt;"",VLOOKUP(A58,'PERFORMANCE AREAS'!$A$1:$B$9,2,FALSE),"")</f>
        <v/>
      </c>
      <c r="C58" s="145"/>
      <c r="D58" s="145" t="str">
        <f t="shared" si="0"/>
        <v/>
      </c>
      <c r="E58" s="140" t="str">
        <f>IF(C58&lt;&gt;"",VLOOKUP(C58,'Matrice Generale indicatori'!$A$1:$B$6,2,FALSE),"")</f>
        <v/>
      </c>
      <c r="G58" s="143" t="str">
        <f t="shared" si="1"/>
        <v/>
      </c>
      <c r="J58" s="143" t="str">
        <f t="shared" si="2"/>
        <v/>
      </c>
      <c r="L58" s="72" t="s">
        <v>64</v>
      </c>
      <c r="M58" s="141" t="s">
        <v>1014</v>
      </c>
      <c r="N58" s="142" t="str">
        <f t="shared" si="3"/>
        <v>B-A structured communication plan is in place and regular consultations are scheduled with functional domain representatives in relation to their operational workforce planning requirements in the short term e.g., the number of posts that will need be filled. Representatives are not consulted about the future workforce needs or the upward and downward pressure that may transpire in the medium term e.g., new or changed services. A descriptive workforce plan is available on the intranet and is produced without consultation.</v>
      </c>
    </row>
    <row r="59" spans="1:14" x14ac:dyDescent="0.25">
      <c r="B59" s="72" t="str">
        <f>IF(A59&lt;&gt;"",VLOOKUP(A59,'PERFORMANCE AREAS'!$A$1:$B$9,2,FALSE),"")</f>
        <v/>
      </c>
      <c r="C59" s="145"/>
      <c r="D59" s="145" t="str">
        <f t="shared" si="0"/>
        <v/>
      </c>
      <c r="E59" s="140" t="str">
        <f>IF(C59&lt;&gt;"",VLOOKUP(C59,'Matrice Generale indicatori'!$A$1:$B$6,2,FALSE),"")</f>
        <v/>
      </c>
      <c r="G59" s="143" t="str">
        <f t="shared" si="1"/>
        <v/>
      </c>
      <c r="J59" s="143" t="str">
        <f t="shared" si="2"/>
        <v/>
      </c>
      <c r="L59" s="72" t="s">
        <v>66</v>
      </c>
      <c r="M59" s="141" t="s">
        <v>1015</v>
      </c>
      <c r="N59" s="142" t="str">
        <f t="shared" si="3"/>
        <v xml:space="preserve">C-A culture of strategic WF&amp;S planning is promoted. Senior management is formally consulted in relation to the WF&amp;S plan and provided with questions designed to provoke critical thinking in relation to the resourcing demands e.g., the impact of automation on citizen service area staffing. Functional domain representatives are consulted about their strategic workforce planning requirements on a regular basis, a network is established to disseminate best practice and for sharing experiences.
</v>
      </c>
    </row>
    <row r="60" spans="1:14" x14ac:dyDescent="0.25">
      <c r="B60" s="72" t="str">
        <f>IF(A60&lt;&gt;"",VLOOKUP(A60,'PERFORMANCE AREAS'!$A$1:$B$9,2,FALSE),"")</f>
        <v/>
      </c>
      <c r="C60" s="145"/>
      <c r="D60" s="145" t="str">
        <f t="shared" si="0"/>
        <v/>
      </c>
      <c r="E60" s="140" t="str">
        <f>IF(C60&lt;&gt;"",VLOOKUP(C60,'Matrice Generale indicatori'!$A$1:$B$6,2,FALSE),"")</f>
        <v/>
      </c>
      <c r="G60" s="143" t="str">
        <f t="shared" si="1"/>
        <v/>
      </c>
      <c r="J60" s="143" t="str">
        <f t="shared" si="2"/>
        <v/>
      </c>
      <c r="L60" s="72" t="s">
        <v>65</v>
      </c>
      <c r="M60" s="141" t="s">
        <v>1016</v>
      </c>
      <c r="N60" s="142" t="str">
        <f t="shared" si="3"/>
        <v xml:space="preserve">D-Strategic WF&amp;S planning assists the organization in making critical decisions related to the workforce and ensures that it has the capability and capacity required to deliver on its strategic goals in the coming years. There is ongoing collaboration between functional domain representatives and workforce planning specialists in designing an iterative document that remains relevant and aligned to the organizational business needs. Managers understand the role of workforce planning as an enabler of  performance and support the action plan. 
</v>
      </c>
    </row>
    <row r="61" spans="1:14" ht="75" x14ac:dyDescent="0.25">
      <c r="A61" s="72" t="s">
        <v>122</v>
      </c>
      <c r="B61" s="72" t="str">
        <f>IF(A61&lt;&gt;"",VLOOKUP(A61,'PERFORMANCE AREAS'!$A$1:$B$9,2,FALSE),"")</f>
        <v>Workforce &amp; Succession planning</v>
      </c>
      <c r="C61" s="145">
        <v>1</v>
      </c>
      <c r="D61" s="145" t="str">
        <f t="shared" si="0"/>
        <v>PA2.1</v>
      </c>
      <c r="E61" s="140" t="str">
        <f>IF(C61&lt;&gt;"",VLOOKUP(C61,'Matrice Generale indicatori'!$A$1:$B$6,2,FALSE),"")</f>
        <v>Implementation &amp; Effectiveness</v>
      </c>
      <c r="F61" s="143" t="s">
        <v>90</v>
      </c>
      <c r="G61" s="143" t="str">
        <f t="shared" si="1"/>
        <v>PA2.1.4</v>
      </c>
      <c r="H61" s="140" t="s">
        <v>1017</v>
      </c>
      <c r="I61" s="143" t="s">
        <v>92</v>
      </c>
      <c r="J61" s="143" t="str">
        <f t="shared" si="2"/>
        <v>PA2.1.4.1</v>
      </c>
      <c r="K61" s="74" t="s">
        <v>1018</v>
      </c>
      <c r="M61" s="141" t="s">
        <v>1019</v>
      </c>
      <c r="N61" s="142" t="str">
        <f t="shared" si="3"/>
        <v/>
      </c>
    </row>
    <row r="62" spans="1:14" x14ac:dyDescent="0.25">
      <c r="B62" s="72" t="str">
        <f>IF(A62&lt;&gt;"",VLOOKUP(A62,'PERFORMANCE AREAS'!$A$1:$B$9,2,FALSE),"")</f>
        <v/>
      </c>
      <c r="C62" s="145"/>
      <c r="D62" s="145" t="str">
        <f t="shared" si="0"/>
        <v/>
      </c>
      <c r="E62" s="140" t="str">
        <f>IF(C62&lt;&gt;"",VLOOKUP(C62,'Matrice Generale indicatori'!$A$1:$B$6,2,FALSE),"")</f>
        <v/>
      </c>
      <c r="G62" s="143" t="str">
        <f t="shared" si="1"/>
        <v/>
      </c>
      <c r="J62" s="143" t="str">
        <f t="shared" si="2"/>
        <v/>
      </c>
      <c r="L62" s="72" t="s">
        <v>541</v>
      </c>
      <c r="M62" s="141" t="s">
        <v>1020</v>
      </c>
      <c r="N62" s="142" t="str">
        <f t="shared" si="3"/>
        <v>A.-Typical legislative or reactive RM procedures are mainly applied. There are no formal processes or consistent actions for indentifying and managing WF&amp;SP risks. The most important WF&amp;SP risks might be known but there are no mitigation plans and clear links between WF&amp;SP risks and the achievement of WF&amp;SP objectives.</v>
      </c>
    </row>
    <row r="63" spans="1:14" x14ac:dyDescent="0.25">
      <c r="B63" s="72" t="str">
        <f>IF(A63&lt;&gt;"",VLOOKUP(A63,'PERFORMANCE AREAS'!$A$1:$B$9,2,FALSE),"")</f>
        <v/>
      </c>
      <c r="C63" s="145"/>
      <c r="D63" s="145" t="str">
        <f t="shared" si="0"/>
        <v/>
      </c>
      <c r="E63" s="140" t="str">
        <f>IF(C63&lt;&gt;"",VLOOKUP(C63,'Matrice Generale indicatori'!$A$1:$B$6,2,FALSE),"")</f>
        <v/>
      </c>
      <c r="G63" s="143" t="str">
        <f t="shared" si="1"/>
        <v/>
      </c>
      <c r="J63" s="143" t="str">
        <f t="shared" si="2"/>
        <v/>
      </c>
      <c r="L63" s="72" t="s">
        <v>543</v>
      </c>
      <c r="M63" s="141" t="s">
        <v>1021</v>
      </c>
      <c r="N63" s="142" t="str">
        <f t="shared" si="3"/>
        <v xml:space="preserve">B.-A systematic, timely and structured RM approach is progressively applied to core WF&amp;SP issues. Some RM processes are documented and some mitigation plans have been developed for critical WF&amp;SP risks. A framework for managing risks has been designed and RM principles are increasingly adopted. There are no assigned employees who have the accountability to manage risks. The organization is mainly focused on risk avoidance.
</v>
      </c>
    </row>
    <row r="64" spans="1:14" x14ac:dyDescent="0.25">
      <c r="B64" s="72" t="str">
        <f>IF(A64&lt;&gt;"",VLOOKUP(A64,'PERFORMANCE AREAS'!$A$1:$B$9,2,FALSE),"")</f>
        <v/>
      </c>
      <c r="C64" s="145"/>
      <c r="D64" s="145" t="str">
        <f t="shared" si="0"/>
        <v/>
      </c>
      <c r="E64" s="140" t="str">
        <f>IF(C64&lt;&gt;"",VLOOKUP(C64,'Matrice Generale indicatori'!$A$1:$B$6,2,FALSE),"")</f>
        <v/>
      </c>
      <c r="G64" s="143" t="str">
        <f t="shared" si="1"/>
        <v/>
      </c>
      <c r="J64" s="143" t="str">
        <f t="shared" si="2"/>
        <v/>
      </c>
      <c r="L64" s="72" t="s">
        <v>545</v>
      </c>
      <c r="M64" s="141" t="s">
        <v>1022</v>
      </c>
      <c r="N64" s="142" t="str">
        <f t="shared" si="3"/>
        <v>C.-An advanced risk management system on identifying, analyzing, evaluating, treating and monitoring WF&amp;SP risks has been established. Risk Management is an integral part of decision making contributing to the achievement of objectives of WF&amp;SP and is tailored to the processes and practices of the WF&amp;SP. Advanced communication, reporting and control mechanisms are present. Functions, roles and responsibilities regarding managing risk are explicitly defined and accepted. Risk management processes are monitored and reviewed for continuous improvement.</v>
      </c>
    </row>
    <row r="65" spans="1:14" x14ac:dyDescent="0.25">
      <c r="B65" s="72" t="str">
        <f>IF(A65&lt;&gt;"",VLOOKUP(A65,'PERFORMANCE AREAS'!$A$1:$B$9,2,FALSE),"")</f>
        <v/>
      </c>
      <c r="C65" s="145"/>
      <c r="D65" s="145" t="str">
        <f t="shared" si="0"/>
        <v/>
      </c>
      <c r="E65" s="140" t="str">
        <f>IF(C65&lt;&gt;"",VLOOKUP(C65,'Matrice Generale indicatori'!$A$1:$B$6,2,FALSE),"")</f>
        <v/>
      </c>
      <c r="G65" s="143" t="str">
        <f t="shared" si="1"/>
        <v/>
      </c>
      <c r="J65" s="143" t="str">
        <f t="shared" si="2"/>
        <v/>
      </c>
      <c r="L65" s="72" t="s">
        <v>547</v>
      </c>
      <c r="M65" s="141" t="s">
        <v>1023</v>
      </c>
      <c r="N65" s="142" t="str">
        <f t="shared" si="3"/>
        <v>D.-There is a fully integrated HR Risk Management system in the whole Risk Management System of the organization. Sophisticated risk management processes and intelligent tools and techniques are applied in the identification, assessment and treatment of WF&amp;SP risks.  All decisions on WF&amp;SP issues are based on documented assessments of risks and opportunities supporting  innovation. Key risks indicators and predictive risk analytics are used.  An optimised approach to address uncertainty is applied and the organization's focus is on intelligent risk taking and excellence.</v>
      </c>
    </row>
    <row r="66" spans="1:14" ht="60" x14ac:dyDescent="0.25">
      <c r="A66" s="72" t="s">
        <v>122</v>
      </c>
      <c r="B66" s="72" t="str">
        <f>IF(A66&lt;&gt;"",VLOOKUP(A66,'PERFORMANCE AREAS'!$A$1:$B$9,2,FALSE),"")</f>
        <v>Workforce &amp; Succession planning</v>
      </c>
      <c r="C66" s="145">
        <v>2</v>
      </c>
      <c r="D66" s="145" t="str">
        <f t="shared" si="0"/>
        <v>PA2.2</v>
      </c>
      <c r="E66" s="140" t="str">
        <f>IF(C66&lt;&gt;"",VLOOKUP(C66,'Matrice Generale indicatori'!$A$1:$B$6,2,FALSE),"")</f>
        <v>HR Strategy</v>
      </c>
      <c r="F66" s="143" t="s">
        <v>37</v>
      </c>
      <c r="G66" s="143" t="str">
        <f t="shared" si="1"/>
        <v>PA2.2.1</v>
      </c>
      <c r="H66" s="140" t="s">
        <v>1024</v>
      </c>
      <c r="I66" s="143" t="s">
        <v>12</v>
      </c>
      <c r="J66" s="143" t="str">
        <f t="shared" si="2"/>
        <v>PA2.2.1.1</v>
      </c>
      <c r="K66" s="74" t="s">
        <v>1025</v>
      </c>
      <c r="M66" s="141" t="s">
        <v>1026</v>
      </c>
      <c r="N66" s="142" t="str">
        <f t="shared" si="3"/>
        <v/>
      </c>
    </row>
    <row r="67" spans="1:14" x14ac:dyDescent="0.25">
      <c r="B67" s="72" t="str">
        <f>IF(A67&lt;&gt;"",VLOOKUP(A67,'PERFORMANCE AREAS'!$A$1:$B$9,2,FALSE),"")</f>
        <v/>
      </c>
      <c r="C67" s="145"/>
      <c r="D67" s="145" t="str">
        <f t="shared" ref="D67:D130" si="4">IF(C67&lt;&gt;"",CONCATENATE(A67,".",C67),"")</f>
        <v/>
      </c>
      <c r="E67" s="140" t="str">
        <f>IF(C67&lt;&gt;"",VLOOKUP(C67,'Matrice Generale indicatori'!$A$1:$B$6,2,FALSE),"")</f>
        <v/>
      </c>
      <c r="G67" s="143" t="str">
        <f t="shared" ref="G67:G130" si="5">IF(C67&lt;&gt;"",CONCATENATE(A67,".",F67),"")</f>
        <v/>
      </c>
      <c r="J67" s="143" t="str">
        <f t="shared" ref="J67:J130" si="6">IF(C67&lt;&gt;"",CONCATENATE(A67,".",I67),"")</f>
        <v/>
      </c>
      <c r="L67" s="72" t="s">
        <v>63</v>
      </c>
      <c r="M67" s="141" t="s">
        <v>1027</v>
      </c>
      <c r="N67" s="142" t="str">
        <f t="shared" ref="N67:N131" si="7">IF(L67&lt;&gt;"",CONCATENATE(L67,"-",M67),"")</f>
        <v>A-WF&amp;SP is not aligned or there is a limited connection with the organization’s goals. There is not  sufficient awareness of the current or future workforce needs and gaps. There is a lack of articulated objectives and goals regarding the outputs of WF&amp;SP. WF&amp;S planning complies to legal requirements or emerges reactively.</v>
      </c>
    </row>
    <row r="68" spans="1:14" x14ac:dyDescent="0.25">
      <c r="B68" s="72" t="str">
        <f>IF(A68&lt;&gt;"",VLOOKUP(A68,'PERFORMANCE AREAS'!$A$1:$B$9,2,FALSE),"")</f>
        <v/>
      </c>
      <c r="C68" s="145"/>
      <c r="D68" s="145" t="str">
        <f t="shared" si="4"/>
        <v/>
      </c>
      <c r="E68" s="140" t="str">
        <f>IF(C68&lt;&gt;"",VLOOKUP(C68,'Matrice Generale indicatori'!$A$1:$B$6,2,FALSE),"")</f>
        <v/>
      </c>
      <c r="G68" s="143" t="str">
        <f t="shared" si="5"/>
        <v/>
      </c>
      <c r="J68" s="143" t="str">
        <f t="shared" si="6"/>
        <v/>
      </c>
      <c r="L68" s="72" t="s">
        <v>64</v>
      </c>
      <c r="M68" s="141" t="s">
        <v>1028</v>
      </c>
      <c r="N68" s="142" t="str">
        <f t="shared" si="7"/>
        <v xml:space="preserve">B-HR strategy incorporates progressively short term as well as long term WP&amp;SP in order to align with organization's mission, vision and goals. Standardized data analysis and benchmarking are used sporadically for WF&amp;SP.  </v>
      </c>
    </row>
    <row r="69" spans="1:14" x14ac:dyDescent="0.25">
      <c r="B69" s="72" t="str">
        <f>IF(A69&lt;&gt;"",VLOOKUP(A69,'PERFORMANCE AREAS'!$A$1:$B$9,2,FALSE),"")</f>
        <v/>
      </c>
      <c r="C69" s="145"/>
      <c r="D69" s="145" t="str">
        <f t="shared" si="4"/>
        <v/>
      </c>
      <c r="E69" s="140" t="str">
        <f>IF(C69&lt;&gt;"",VLOOKUP(C69,'Matrice Generale indicatori'!$A$1:$B$6,2,FALSE),"")</f>
        <v/>
      </c>
      <c r="G69" s="143" t="str">
        <f t="shared" si="5"/>
        <v/>
      </c>
      <c r="J69" s="143" t="str">
        <f t="shared" si="6"/>
        <v/>
      </c>
      <c r="L69" s="72" t="s">
        <v>66</v>
      </c>
      <c r="M69" s="141" t="s">
        <v>1029</v>
      </c>
      <c r="N69" s="142" t="str">
        <f t="shared" si="7"/>
        <v>C-WF&amp;SP is integrated into HR strategy and is aligned with the organization’s strategic objectives. Workforce strategies are embedded at the heart of the HR strategy. There are clear links to business strategic plans and an articulate vision of the future workforce. Assessment of future needs  lead to  evidence based WF&amp;SP strategy. Diagnostic IT tools are used proactivelly to support workforce practices.</v>
      </c>
    </row>
    <row r="70" spans="1:14" x14ac:dyDescent="0.25">
      <c r="B70" s="72" t="str">
        <f>IF(A70&lt;&gt;"",VLOOKUP(A70,'PERFORMANCE AREAS'!$A$1:$B$9,2,FALSE),"")</f>
        <v/>
      </c>
      <c r="C70" s="145"/>
      <c r="D70" s="145" t="str">
        <f t="shared" si="4"/>
        <v/>
      </c>
      <c r="E70" s="140" t="str">
        <f>IF(C70&lt;&gt;"",VLOOKUP(C70,'Matrice Generale indicatori'!$A$1:$B$6,2,FALSE),"")</f>
        <v/>
      </c>
      <c r="G70" s="143" t="str">
        <f t="shared" si="5"/>
        <v/>
      </c>
      <c r="J70" s="143" t="str">
        <f t="shared" si="6"/>
        <v/>
      </c>
      <c r="L70" s="72" t="s">
        <v>65</v>
      </c>
      <c r="M70" s="141" t="s">
        <v>1030</v>
      </c>
      <c r="N70" s="142" t="str">
        <f t="shared" si="7"/>
        <v>D-WF&amp;S plans are optimized to the organization’s goals. There are meaningful feedback loops in place, and focus on innovative solutions is present. Trend analysis integrated into WF&amp;SP strategies and predictive modeling are in place. Influential WF&amp;SP culture, which is aligned with  the organizational strategy and leadership, drives positive organizational outcomes. Sophisticated scenarios based on predictive data analysis enable Organization to forecast WF&amp;SP trends. There is an automated respond to the changing environment.</v>
      </c>
    </row>
    <row r="71" spans="1:14" ht="60" x14ac:dyDescent="0.25">
      <c r="A71" s="72" t="s">
        <v>122</v>
      </c>
      <c r="B71" s="72" t="str">
        <f>IF(A71&lt;&gt;"",VLOOKUP(A71,'PERFORMANCE AREAS'!$A$1:$B$9,2,FALSE),"")</f>
        <v>Workforce &amp; Succession planning</v>
      </c>
      <c r="C71" s="145">
        <v>3</v>
      </c>
      <c r="D71" s="145" t="str">
        <f t="shared" si="4"/>
        <v>PA2.3</v>
      </c>
      <c r="E71" s="140" t="str">
        <f>IF(C71&lt;&gt;"",VLOOKUP(C71,'Matrice Generale indicatori'!$A$1:$B$6,2,FALSE),"")</f>
        <v>Change management &amp; Risk management</v>
      </c>
      <c r="F71" s="143" t="s">
        <v>48</v>
      </c>
      <c r="G71" s="143" t="str">
        <f t="shared" si="5"/>
        <v>PA2.3.1</v>
      </c>
      <c r="H71" s="140" t="s">
        <v>1031</v>
      </c>
      <c r="I71" s="143" t="s">
        <v>67</v>
      </c>
      <c r="J71" s="143" t="str">
        <f t="shared" si="6"/>
        <v>PA2.3.1.1</v>
      </c>
      <c r="K71" s="74" t="s">
        <v>1032</v>
      </c>
      <c r="M71" s="141" t="s">
        <v>1033</v>
      </c>
      <c r="N71" s="142" t="str">
        <f t="shared" si="7"/>
        <v/>
      </c>
    </row>
    <row r="72" spans="1:14" x14ac:dyDescent="0.25">
      <c r="B72" s="72" t="str">
        <f>IF(A72&lt;&gt;"",VLOOKUP(A72,'PERFORMANCE AREAS'!$A$1:$B$9,2,FALSE),"")</f>
        <v/>
      </c>
      <c r="C72" s="145"/>
      <c r="D72" s="145" t="str">
        <f t="shared" si="4"/>
        <v/>
      </c>
      <c r="E72" s="140" t="str">
        <f>IF(C72&lt;&gt;"",VLOOKUP(C72,'Matrice Generale indicatori'!$A$1:$B$6,2,FALSE),"")</f>
        <v/>
      </c>
      <c r="G72" s="143" t="str">
        <f t="shared" si="5"/>
        <v/>
      </c>
      <c r="J72" s="143" t="str">
        <f t="shared" si="6"/>
        <v/>
      </c>
      <c r="L72" s="72" t="s">
        <v>63</v>
      </c>
      <c r="M72" s="141" t="s">
        <v>1034</v>
      </c>
      <c r="N72" s="142" t="str">
        <f t="shared" si="7"/>
        <v>A-Compliance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WF&amp;SP objectives.</v>
      </c>
    </row>
    <row r="73" spans="1:14" x14ac:dyDescent="0.25">
      <c r="B73" s="72" t="str">
        <f>IF(A73&lt;&gt;"",VLOOKUP(A73,'PERFORMANCE AREAS'!$A$1:$B$9,2,FALSE),"")</f>
        <v/>
      </c>
      <c r="C73" s="145"/>
      <c r="D73" s="145" t="str">
        <f t="shared" si="4"/>
        <v/>
      </c>
      <c r="E73" s="140" t="str">
        <f>IF(C73&lt;&gt;"",VLOOKUP(C73,'Matrice Generale indicatori'!$A$1:$B$6,2,FALSE),"")</f>
        <v/>
      </c>
      <c r="G73" s="143" t="str">
        <f t="shared" si="5"/>
        <v/>
      </c>
      <c r="J73" s="143" t="str">
        <f t="shared" si="6"/>
        <v/>
      </c>
      <c r="L73" s="72" t="s">
        <v>64</v>
      </c>
      <c r="M73" s="141" t="s">
        <v>1035</v>
      </c>
      <c r="N73" s="142" t="str">
        <f t="shared" si="7"/>
        <v xml:space="preserve">B-A progressing use of structured change management practices is applied to core WF&amp;SP processes (evaluating workforce issues, identifying  gaps and future needs e.t.c.) only and the focus is on critical WF&amp;SP emerging changes. There is a consensus about the importance of Change management. Roles in change management process are clarified,  tailor made communication and training plans are evolved in order to cope with change issues.   </v>
      </c>
    </row>
    <row r="74" spans="1:14" x14ac:dyDescent="0.25">
      <c r="B74" s="72" t="str">
        <f>IF(A74&lt;&gt;"",VLOOKUP(A74,'PERFORMANCE AREAS'!$A$1:$B$9,2,FALSE),"")</f>
        <v/>
      </c>
      <c r="C74" s="145"/>
      <c r="D74" s="145" t="str">
        <f t="shared" si="4"/>
        <v/>
      </c>
      <c r="E74" s="140" t="str">
        <f>IF(C74&lt;&gt;"",VLOOKUP(C74,'Matrice Generale indicatori'!$A$1:$B$6,2,FALSE),"")</f>
        <v/>
      </c>
      <c r="G74" s="143" t="str">
        <f t="shared" si="5"/>
        <v/>
      </c>
      <c r="J74" s="143" t="str">
        <f t="shared" si="6"/>
        <v/>
      </c>
      <c r="L74" s="72" t="s">
        <v>66</v>
      </c>
      <c r="M74" s="141" t="s">
        <v>1036</v>
      </c>
      <c r="N74" s="142" t="str">
        <f t="shared" si="7"/>
        <v>C-Change management practices are integrated to WF&amp;SP, covering change preparation, communication and training to increase WF&amp;SP practices effectiveness. Change management practices are applied consistently to all WF&amp;SP procedures. WF&amp;SP practices are clearly focused on adapting changes effectively.</v>
      </c>
    </row>
    <row r="75" spans="1:14" x14ac:dyDescent="0.25">
      <c r="B75" s="72" t="str">
        <f>IF(A75&lt;&gt;"",VLOOKUP(A75,'PERFORMANCE AREAS'!$A$1:$B$9,2,FALSE),"")</f>
        <v/>
      </c>
      <c r="C75" s="145"/>
      <c r="D75" s="145" t="str">
        <f t="shared" si="4"/>
        <v/>
      </c>
      <c r="E75" s="140" t="str">
        <f>IF(C75&lt;&gt;"",VLOOKUP(C75,'Matrice Generale indicatori'!$A$1:$B$6,2,FALSE),"")</f>
        <v/>
      </c>
      <c r="G75" s="143" t="str">
        <f t="shared" si="5"/>
        <v/>
      </c>
      <c r="J75" s="143" t="str">
        <f t="shared" si="6"/>
        <v/>
      </c>
      <c r="L75" s="72" t="s">
        <v>65</v>
      </c>
      <c r="M75" s="141" t="s">
        <v>1037</v>
      </c>
      <c r="N75" s="142" t="str">
        <f t="shared" si="7"/>
        <v xml:space="preserve">D-Change management processes are fully integrated in WF&amp;SP and are informed by data-driven decisions. Sophisticated change management processes  and optimized tools are applied. Change management framework in  WF&amp;SP  is mandated and aligned to other HR functions. </v>
      </c>
    </row>
    <row r="76" spans="1:14" ht="90" x14ac:dyDescent="0.25">
      <c r="A76" s="72" t="s">
        <v>122</v>
      </c>
      <c r="B76" s="72" t="str">
        <f>IF(A76&lt;&gt;"",VLOOKUP(A76,'PERFORMANCE AREAS'!$A$1:$B$9,2,FALSE),"")</f>
        <v>Workforce &amp; Succession planning</v>
      </c>
      <c r="C76" s="145">
        <v>4</v>
      </c>
      <c r="D76" s="145" t="str">
        <f t="shared" si="4"/>
        <v>PA2.4</v>
      </c>
      <c r="E76" s="140" t="str">
        <f>IF(C76&lt;&gt;"",VLOOKUP(C76,'Matrice Generale indicatori'!$A$1:$B$6,2,FALSE),"")</f>
        <v>Talent Management</v>
      </c>
      <c r="F76" s="143" t="s">
        <v>52</v>
      </c>
      <c r="G76" s="143" t="str">
        <f t="shared" si="5"/>
        <v>PA2.4.1</v>
      </c>
      <c r="H76" s="140" t="s">
        <v>1038</v>
      </c>
      <c r="I76" s="143" t="s">
        <v>29</v>
      </c>
      <c r="J76" s="143" t="str">
        <f t="shared" si="6"/>
        <v>PA2.4.1.1</v>
      </c>
      <c r="K76" s="74" t="s">
        <v>1039</v>
      </c>
      <c r="M76" s="141" t="s">
        <v>1040</v>
      </c>
      <c r="N76" s="142" t="str">
        <f t="shared" si="7"/>
        <v/>
      </c>
    </row>
    <row r="77" spans="1:14" x14ac:dyDescent="0.25">
      <c r="B77" s="72" t="str">
        <f>IF(A77&lt;&gt;"",VLOOKUP(A77,'PERFORMANCE AREAS'!$A$1:$B$9,2,FALSE),"")</f>
        <v/>
      </c>
      <c r="C77" s="145"/>
      <c r="D77" s="145" t="str">
        <f t="shared" si="4"/>
        <v/>
      </c>
      <c r="E77" s="140" t="str">
        <f>IF(C77&lt;&gt;"",VLOOKUP(C77,'Matrice Generale indicatori'!$A$1:$B$6,2,FALSE),"")</f>
        <v/>
      </c>
      <c r="G77" s="143" t="str">
        <f t="shared" si="5"/>
        <v/>
      </c>
      <c r="J77" s="143" t="str">
        <f t="shared" si="6"/>
        <v/>
      </c>
      <c r="L77" s="72" t="s">
        <v>63</v>
      </c>
      <c r="M77" s="141" t="s">
        <v>1041</v>
      </c>
      <c r="N77" s="142" t="str">
        <f t="shared" si="7"/>
        <v xml:space="preserve">A-There is not/ or limited  talent detection procedures within the organization and limited connection with training and development plans. Limited alignment with operational future needs. </v>
      </c>
    </row>
    <row r="78" spans="1:14" x14ac:dyDescent="0.25">
      <c r="B78" s="72" t="str">
        <f>IF(A78&lt;&gt;"",VLOOKUP(A78,'PERFORMANCE AREAS'!$A$1:$B$9,2,FALSE),"")</f>
        <v/>
      </c>
      <c r="C78" s="145"/>
      <c r="D78" s="145" t="str">
        <f t="shared" si="4"/>
        <v/>
      </c>
      <c r="E78" s="140" t="str">
        <f>IF(C78&lt;&gt;"",VLOOKUP(C78,'Matrice Generale indicatori'!$A$1:$B$6,2,FALSE),"")</f>
        <v/>
      </c>
      <c r="G78" s="143" t="str">
        <f t="shared" si="5"/>
        <v/>
      </c>
      <c r="J78" s="143" t="str">
        <f t="shared" si="6"/>
        <v/>
      </c>
      <c r="L78" s="72" t="s">
        <v>64</v>
      </c>
      <c r="M78" s="141" t="s">
        <v>1042</v>
      </c>
      <c r="N78" s="142" t="str">
        <f t="shared" si="7"/>
        <v xml:space="preserve">B-The organization's talent detection procedures in existing personnel are operated in a standardized way resulting in generic training and development plans. Progressive alignment with operational future needs. </v>
      </c>
    </row>
    <row r="79" spans="1:14" x14ac:dyDescent="0.25">
      <c r="B79" s="72" t="str">
        <f>IF(A79&lt;&gt;"",VLOOKUP(A79,'PERFORMANCE AREAS'!$A$1:$B$9,2,FALSE),"")</f>
        <v/>
      </c>
      <c r="C79" s="145"/>
      <c r="D79" s="145" t="str">
        <f t="shared" si="4"/>
        <v/>
      </c>
      <c r="E79" s="140" t="str">
        <f>IF(C79&lt;&gt;"",VLOOKUP(C79,'Matrice Generale indicatori'!$A$1:$B$6,2,FALSE),"")</f>
        <v/>
      </c>
      <c r="G79" s="143" t="str">
        <f t="shared" si="5"/>
        <v/>
      </c>
      <c r="J79" s="143" t="str">
        <f t="shared" si="6"/>
        <v/>
      </c>
      <c r="L79" s="72" t="s">
        <v>66</v>
      </c>
      <c r="M79" s="141" t="s">
        <v>1043</v>
      </c>
      <c r="N79" s="142" t="str">
        <f t="shared" si="7"/>
        <v xml:space="preserve">C-The organization's talent detection procedures in existing personnel are operated on an individual and  proactive basis formulating personalized training and development plans. Advanced alignment with operational future needs. </v>
      </c>
    </row>
    <row r="80" spans="1:14" x14ac:dyDescent="0.25">
      <c r="B80" s="72" t="str">
        <f>IF(A80&lt;&gt;"",VLOOKUP(A80,'PERFORMANCE AREAS'!$A$1:$B$9,2,FALSE),"")</f>
        <v/>
      </c>
      <c r="C80" s="145"/>
      <c r="D80" s="145" t="str">
        <f t="shared" si="4"/>
        <v/>
      </c>
      <c r="E80" s="140" t="str">
        <f>IF(C80&lt;&gt;"",VLOOKUP(C80,'Matrice Generale indicatori'!$A$1:$B$6,2,FALSE),"")</f>
        <v/>
      </c>
      <c r="G80" s="143" t="str">
        <f t="shared" si="5"/>
        <v/>
      </c>
      <c r="J80" s="143" t="str">
        <f t="shared" si="6"/>
        <v/>
      </c>
      <c r="L80" s="72" t="s">
        <v>65</v>
      </c>
      <c r="M80" s="141" t="s">
        <v>1044</v>
      </c>
      <c r="N80" s="142" t="str">
        <f t="shared" si="7"/>
        <v xml:space="preserve">D- The organization detects talented personnel in a fully integrated way with the training &amp; development programs, job mobility and promotion opportunities. Optimized alignment with operational future needs. </v>
      </c>
    </row>
    <row r="81" spans="1:14" ht="75" x14ac:dyDescent="0.25">
      <c r="A81" s="72" t="s">
        <v>122</v>
      </c>
      <c r="B81" s="72" t="str">
        <f>IF(A81&lt;&gt;"",VLOOKUP(A81,'PERFORMANCE AREAS'!$A$1:$B$9,2,FALSE),"")</f>
        <v>Workforce &amp; Succession planning</v>
      </c>
      <c r="C81" s="145">
        <v>5</v>
      </c>
      <c r="D81" s="145" t="str">
        <f t="shared" si="4"/>
        <v>PA2.5</v>
      </c>
      <c r="E81" s="140" t="str">
        <f>IF(C81&lt;&gt;"",VLOOKUP(C81,'Matrice Generale indicatori'!$A$1:$B$6,2,FALSE),"")</f>
        <v>Competency based approach</v>
      </c>
      <c r="F81" s="143" t="s">
        <v>56</v>
      </c>
      <c r="G81" s="143" t="str">
        <f t="shared" si="5"/>
        <v>PA2.5.1</v>
      </c>
      <c r="H81" s="140" t="s">
        <v>1045</v>
      </c>
      <c r="I81" s="143" t="s">
        <v>33</v>
      </c>
      <c r="J81" s="143" t="str">
        <f t="shared" si="6"/>
        <v>PA2.5.1.1</v>
      </c>
      <c r="K81" s="74" t="s">
        <v>1046</v>
      </c>
      <c r="M81" s="141" t="s">
        <v>1047</v>
      </c>
      <c r="N81" s="142" t="str">
        <f t="shared" si="7"/>
        <v/>
      </c>
    </row>
    <row r="82" spans="1:14" x14ac:dyDescent="0.25">
      <c r="B82" s="72" t="str">
        <f>IF(A82&lt;&gt;"",VLOOKUP(A82,'PERFORMANCE AREAS'!$A$1:$B$9,2,FALSE),"")</f>
        <v/>
      </c>
      <c r="C82" s="145"/>
      <c r="D82" s="145" t="str">
        <f t="shared" si="4"/>
        <v/>
      </c>
      <c r="E82" s="140" t="str">
        <f>IF(C82&lt;&gt;"",VLOOKUP(C82,'Matrice Generale indicatori'!$A$1:$B$6,2,FALSE),"")</f>
        <v/>
      </c>
      <c r="G82" s="143" t="str">
        <f t="shared" si="5"/>
        <v/>
      </c>
      <c r="J82" s="143" t="str">
        <f t="shared" si="6"/>
        <v/>
      </c>
      <c r="L82" s="72" t="s">
        <v>63</v>
      </c>
      <c r="M82" s="141" t="s">
        <v>1048</v>
      </c>
      <c r="N82" s="142" t="str">
        <f t="shared" si="7"/>
        <v>A-A Competency framework is not developed. No or limited  analysis of the necessary knowledge and skills requirements take place in the organization's  WF&amp;SP practices.</v>
      </c>
    </row>
    <row r="83" spans="1:14" x14ac:dyDescent="0.25">
      <c r="B83" s="72" t="str">
        <f>IF(A83&lt;&gt;"",VLOOKUP(A83,'PERFORMANCE AREAS'!$A$1:$B$9,2,FALSE),"")</f>
        <v/>
      </c>
      <c r="C83" s="145"/>
      <c r="D83" s="145" t="str">
        <f t="shared" si="4"/>
        <v/>
      </c>
      <c r="E83" s="140" t="str">
        <f>IF(C83&lt;&gt;"",VLOOKUP(C83,'Matrice Generale indicatori'!$A$1:$B$6,2,FALSE),"")</f>
        <v/>
      </c>
      <c r="G83" s="143" t="str">
        <f t="shared" si="5"/>
        <v/>
      </c>
      <c r="J83" s="143" t="str">
        <f t="shared" si="6"/>
        <v/>
      </c>
      <c r="L83" s="72" t="s">
        <v>64</v>
      </c>
      <c r="M83" s="141" t="s">
        <v>1049</v>
      </c>
      <c r="N83" s="142" t="str">
        <f t="shared" si="7"/>
        <v>B-The organization's competencies are defined only for key jobs. WF&amp;SP procedures use basic competency analysis but in a non systematic way.</v>
      </c>
    </row>
    <row r="84" spans="1:14" x14ac:dyDescent="0.25">
      <c r="B84" s="72" t="str">
        <f>IF(A84&lt;&gt;"",VLOOKUP(A84,'PERFORMANCE AREAS'!$A$1:$B$9,2,FALSE),"")</f>
        <v/>
      </c>
      <c r="C84" s="145"/>
      <c r="D84" s="145" t="str">
        <f t="shared" si="4"/>
        <v/>
      </c>
      <c r="E84" s="140" t="str">
        <f>IF(C84&lt;&gt;"",VLOOKUP(C84,'Matrice Generale indicatori'!$A$1:$B$6,2,FALSE),"")</f>
        <v/>
      </c>
      <c r="G84" s="143" t="str">
        <f t="shared" si="5"/>
        <v/>
      </c>
      <c r="J84" s="143" t="str">
        <f t="shared" si="6"/>
        <v/>
      </c>
      <c r="L84" s="72" t="s">
        <v>66</v>
      </c>
      <c r="M84" s="141" t="s">
        <v>1050</v>
      </c>
      <c r="N84" s="142" t="str">
        <f t="shared" si="7"/>
        <v>C-An advanced Competency Framework is developed and updated, supporting all WF&amp;SP procedures in a proactive way. The organization systematically analyzes the competencies of all jobs that end up to a Competency based WF&amp;S Plans delivers tailor-made roadmaps meeting future organizational needs.</v>
      </c>
    </row>
    <row r="85" spans="1:14" x14ac:dyDescent="0.25">
      <c r="B85" s="72" t="str">
        <f>IF(A85&lt;&gt;"",VLOOKUP(A85,'PERFORMANCE AREAS'!$A$1:$B$9,2,FALSE),"")</f>
        <v/>
      </c>
      <c r="C85" s="145"/>
      <c r="D85" s="145" t="str">
        <f t="shared" si="4"/>
        <v/>
      </c>
      <c r="E85" s="140" t="str">
        <f>IF(C85&lt;&gt;"",VLOOKUP(C85,'Matrice Generale indicatori'!$A$1:$B$6,2,FALSE),"")</f>
        <v/>
      </c>
      <c r="G85" s="143" t="str">
        <f t="shared" si="5"/>
        <v/>
      </c>
      <c r="J85" s="143" t="str">
        <f t="shared" si="6"/>
        <v/>
      </c>
      <c r="L85" s="72" t="s">
        <v>65</v>
      </c>
      <c r="M85" s="141" t="s">
        <v>1051</v>
      </c>
      <c r="N85" s="142" t="str">
        <f t="shared" si="7"/>
        <v>D-HRM fully integrates Competency framework in all its functions, including WF&amp;SP and it is updated in alignment with all business areas supporting them predictively.</v>
      </c>
    </row>
    <row r="86" spans="1:14" ht="45" x14ac:dyDescent="0.25">
      <c r="A86" s="118" t="s">
        <v>148</v>
      </c>
      <c r="B86" s="72" t="str">
        <f>IF(A86&lt;&gt;"",VLOOKUP(A86,'PERFORMANCE AREAS'!$A$1:$B$9,2,FALSE),"")</f>
        <v>HR analytics</v>
      </c>
      <c r="C86" s="145">
        <v>1</v>
      </c>
      <c r="D86" s="145" t="str">
        <f t="shared" si="4"/>
        <v>PA3.1</v>
      </c>
      <c r="E86" s="140" t="str">
        <f>IF(C86&lt;&gt;"",VLOOKUP(C86,'Matrice Generale indicatori'!$A$1:$B$6,2,FALSE),"")</f>
        <v>Implementation &amp; Effectiveness</v>
      </c>
      <c r="F86" s="143" t="s">
        <v>3</v>
      </c>
      <c r="G86" s="143" t="str">
        <f t="shared" si="5"/>
        <v>PA3.1.1</v>
      </c>
      <c r="H86" s="140" t="s">
        <v>1052</v>
      </c>
      <c r="I86" s="143" t="s">
        <v>5</v>
      </c>
      <c r="J86" s="143" t="str">
        <f t="shared" si="6"/>
        <v>PA3.1.1.1</v>
      </c>
      <c r="K86" s="74" t="s">
        <v>1053</v>
      </c>
      <c r="M86" s="141" t="s">
        <v>1054</v>
      </c>
      <c r="N86" s="142" t="str">
        <f t="shared" si="7"/>
        <v/>
      </c>
    </row>
    <row r="87" spans="1:14" x14ac:dyDescent="0.25">
      <c r="B87" s="72" t="str">
        <f>IF(A87&lt;&gt;"",VLOOKUP(A87,'PERFORMANCE AREAS'!$A$1:$B$9,2,FALSE),"")</f>
        <v/>
      </c>
      <c r="C87" s="145"/>
      <c r="D87" s="145" t="str">
        <f t="shared" si="4"/>
        <v/>
      </c>
      <c r="E87" s="140" t="str">
        <f>IF(C87&lt;&gt;"",VLOOKUP(C87,'Matrice Generale indicatori'!$A$1:$B$6,2,FALSE),"")</f>
        <v/>
      </c>
      <c r="G87" s="143" t="str">
        <f t="shared" si="5"/>
        <v/>
      </c>
      <c r="J87" s="143" t="str">
        <f t="shared" si="6"/>
        <v/>
      </c>
      <c r="L87" s="72" t="s">
        <v>63</v>
      </c>
      <c r="M87" s="141" t="s">
        <v>1055</v>
      </c>
      <c r="N87" s="142" t="str">
        <f t="shared" si="7"/>
        <v xml:space="preserve">A-Available data sets are gathered through manual interventions from administrative processes e.g., frequency of unpaid leave instances. Descriptive data is available to provide a snapshot of the current workforce or to track a critical metric over time e.g., training feedback for a specific course, sick leave rates.  A compliance based focus characterizes this approach.
</v>
      </c>
    </row>
    <row r="88" spans="1:14" x14ac:dyDescent="0.25">
      <c r="B88" s="72" t="str">
        <f>IF(A88&lt;&gt;"",VLOOKUP(A88,'PERFORMANCE AREAS'!$A$1:$B$9,2,FALSE),"")</f>
        <v/>
      </c>
      <c r="C88" s="145"/>
      <c r="D88" s="145" t="str">
        <f t="shared" si="4"/>
        <v/>
      </c>
      <c r="E88" s="140" t="str">
        <f>IF(C88&lt;&gt;"",VLOOKUP(C88,'Matrice Generale indicatori'!$A$1:$B$6,2,FALSE),"")</f>
        <v/>
      </c>
      <c r="G88" s="143" t="str">
        <f t="shared" si="5"/>
        <v/>
      </c>
      <c r="J88" s="143" t="str">
        <f t="shared" si="6"/>
        <v/>
      </c>
      <c r="L88" s="72" t="s">
        <v>64</v>
      </c>
      <c r="M88" s="141" t="s">
        <v>1056</v>
      </c>
      <c r="N88" s="142" t="str">
        <f t="shared" si="7"/>
        <v xml:space="preserve">B-Datasets from a range of HR activities are aggregated to create multi-dimensional statistical analyses progressively e.g., staff promotion and performance management data. Data dashboards are used which include key performance indicators of workforce data. There is a limited focus on diagnostic reporting for instance determining why something has happened e.g., a spike in employee turnover. 
</v>
      </c>
    </row>
    <row r="89" spans="1:14" x14ac:dyDescent="0.25">
      <c r="B89" s="72" t="str">
        <f>IF(A89&lt;&gt;"",VLOOKUP(A89,'PERFORMANCE AREAS'!$A$1:$B$9,2,FALSE),"")</f>
        <v/>
      </c>
      <c r="C89" s="145"/>
      <c r="D89" s="145" t="str">
        <f t="shared" si="4"/>
        <v/>
      </c>
      <c r="E89" s="140" t="str">
        <f>IF(C89&lt;&gt;"",VLOOKUP(C89,'Matrice Generale indicatori'!$A$1:$B$6,2,FALSE),"")</f>
        <v/>
      </c>
      <c r="G89" s="143" t="str">
        <f t="shared" si="5"/>
        <v/>
      </c>
      <c r="J89" s="143" t="str">
        <f t="shared" si="6"/>
        <v/>
      </c>
      <c r="L89" s="72" t="s">
        <v>66</v>
      </c>
      <c r="M89" s="141" t="s">
        <v>1057</v>
      </c>
      <c r="N89" s="142" t="str">
        <f t="shared" si="7"/>
        <v xml:space="preserve">C-HR Analytics provides insightful data that informs evidence based decisions in relation to particular issues e.g., poor customer satisfaction rates and the absence of formal training to staff members. Data is fully integrated and digitalized. The analytics team use statistical software which integrates environmental factors e.g., economic climate as well as data from across the organization to provide integrated, meaningful analyses on a regular basis to senior management and relevant persons.
</v>
      </c>
    </row>
    <row r="90" spans="1:14" x14ac:dyDescent="0.25">
      <c r="B90" s="72" t="str">
        <f>IF(A90&lt;&gt;"",VLOOKUP(A90,'PERFORMANCE AREAS'!$A$1:$B$9,2,FALSE),"")</f>
        <v/>
      </c>
      <c r="C90" s="145"/>
      <c r="D90" s="145" t="str">
        <f t="shared" si="4"/>
        <v/>
      </c>
      <c r="E90" s="140" t="str">
        <f>IF(C90&lt;&gt;"",VLOOKUP(C90,'Matrice Generale indicatori'!$A$1:$B$6,2,FALSE),"")</f>
        <v/>
      </c>
      <c r="G90" s="143" t="str">
        <f t="shared" si="5"/>
        <v/>
      </c>
      <c r="J90" s="143" t="str">
        <f t="shared" si="6"/>
        <v/>
      </c>
      <c r="L90" s="72" t="s">
        <v>65</v>
      </c>
      <c r="M90" s="141" t="s">
        <v>1058</v>
      </c>
      <c r="N90" s="142" t="str">
        <f t="shared" si="7"/>
        <v xml:space="preserve">D-A predictive approach produces analyses which are used to inform policies and initiatives e.g., recruitment strategies, the diversity agenda. HR analytics measure all elements of organizational performance which is compared with the business strategy to predict potential future challenges and in identifying patterns e.g., team behaviours in high performance teams. Analytics demonstrate the impact that HR activities have on workforce performance and represent a critical factor in making decisions related to the workforce.
</v>
      </c>
    </row>
    <row r="91" spans="1:14" ht="60" x14ac:dyDescent="0.25">
      <c r="A91" s="72" t="s">
        <v>148</v>
      </c>
      <c r="B91" s="72" t="str">
        <f>IF(A91&lt;&gt;"",VLOOKUP(A91,'PERFORMANCE AREAS'!$A$1:$B$9,2,FALSE),"")</f>
        <v>HR analytics</v>
      </c>
      <c r="C91" s="145">
        <v>1</v>
      </c>
      <c r="D91" s="145" t="str">
        <f t="shared" si="4"/>
        <v>PA3.1</v>
      </c>
      <c r="E91" s="140" t="str">
        <f>IF(C91&lt;&gt;"",VLOOKUP(C91,'Matrice Generale indicatori'!$A$1:$B$6,2,FALSE),"")</f>
        <v>Implementation &amp; Effectiveness</v>
      </c>
      <c r="F91" s="143" t="s">
        <v>7</v>
      </c>
      <c r="G91" s="143" t="str">
        <f t="shared" si="5"/>
        <v>PA3.1.2</v>
      </c>
      <c r="H91" s="140" t="s">
        <v>1059</v>
      </c>
      <c r="I91" s="143" t="s">
        <v>80</v>
      </c>
      <c r="J91" s="143" t="str">
        <f t="shared" si="6"/>
        <v>PA3.1.2.1</v>
      </c>
      <c r="K91" s="74" t="s">
        <v>1060</v>
      </c>
      <c r="M91" s="141" t="s">
        <v>1061</v>
      </c>
      <c r="N91" s="142" t="str">
        <f t="shared" si="7"/>
        <v/>
      </c>
    </row>
    <row r="92" spans="1:14" x14ac:dyDescent="0.25">
      <c r="B92" s="72" t="str">
        <f>IF(A92&lt;&gt;"",VLOOKUP(A92,'PERFORMANCE AREAS'!$A$1:$B$9,2,FALSE),"")</f>
        <v/>
      </c>
      <c r="C92" s="145"/>
      <c r="D92" s="145" t="str">
        <f t="shared" si="4"/>
        <v/>
      </c>
      <c r="E92" s="140" t="str">
        <f>IF(C92&lt;&gt;"",VLOOKUP(C92,'Matrice Generale indicatori'!$A$1:$B$6,2,FALSE),"")</f>
        <v/>
      </c>
      <c r="G92" s="143" t="str">
        <f t="shared" si="5"/>
        <v/>
      </c>
      <c r="J92" s="143" t="str">
        <f t="shared" si="6"/>
        <v/>
      </c>
      <c r="L92" s="72" t="s">
        <v>63</v>
      </c>
      <c r="M92" s="141" t="s">
        <v>1062</v>
      </c>
      <c r="N92" s="142" t="str">
        <f t="shared" si="7"/>
        <v>A-The approach to HR analytics is characterized by low levels of digitalization. There is no formal approach to HR analytics and basic tools used to collate data e.g., spreadsheets. Unstructured data is saved in different internal systems and local databases with limited capacity of integration. The quality and relevance of available information is poor.</v>
      </c>
    </row>
    <row r="93" spans="1:14" x14ac:dyDescent="0.25">
      <c r="B93" s="72" t="str">
        <f>IF(A93&lt;&gt;"",VLOOKUP(A93,'PERFORMANCE AREAS'!$A$1:$B$9,2,FALSE),"")</f>
        <v/>
      </c>
      <c r="C93" s="145"/>
      <c r="D93" s="145" t="str">
        <f t="shared" si="4"/>
        <v/>
      </c>
      <c r="E93" s="140" t="str">
        <f>IF(C93&lt;&gt;"",VLOOKUP(C93,'Matrice Generale indicatori'!$A$1:$B$6,2,FALSE),"")</f>
        <v/>
      </c>
      <c r="G93" s="143" t="str">
        <f t="shared" si="5"/>
        <v/>
      </c>
      <c r="J93" s="143" t="str">
        <f t="shared" si="6"/>
        <v/>
      </c>
      <c r="L93" s="72" t="s">
        <v>64</v>
      </c>
      <c r="M93" s="141" t="s">
        <v>1063</v>
      </c>
      <c r="N93" s="142" t="str">
        <f t="shared" si="7"/>
        <v xml:space="preserve">B-HR analytics procedures are increasingly digitalized. A number of segregated information sources are in use but there is a focus on the future integration of databases. Data dashboards which contain key performance indicators are produced on an informal basis and these are an administratively burdensome exercise involving extensive coding of unstructured data. There is a focus on improving the digital infrastructure to enable automated reports and more sophisticated analyses to be completed.
</v>
      </c>
    </row>
    <row r="94" spans="1:14" x14ac:dyDescent="0.25">
      <c r="B94" s="72" t="str">
        <f>IF(A94&lt;&gt;"",VLOOKUP(A94,'PERFORMANCE AREAS'!$A$1:$B$9,2,FALSE),"")</f>
        <v/>
      </c>
      <c r="C94" s="145"/>
      <c r="D94" s="145" t="str">
        <f t="shared" si="4"/>
        <v/>
      </c>
      <c r="E94" s="140" t="str">
        <f>IF(C94&lt;&gt;"",VLOOKUP(C94,'Matrice Generale indicatori'!$A$1:$B$6,2,FALSE),"")</f>
        <v/>
      </c>
      <c r="G94" s="143" t="str">
        <f t="shared" si="5"/>
        <v/>
      </c>
      <c r="J94" s="143" t="str">
        <f t="shared" si="6"/>
        <v/>
      </c>
      <c r="L94" s="72" t="s">
        <v>66</v>
      </c>
      <c r="M94" s="141" t="s">
        <v>1064</v>
      </c>
      <c r="N94" s="142" t="str">
        <f t="shared" si="7"/>
        <v xml:space="preserve">C-HR Analytics procedures are digitalized. A technology solution automates the integration of HR data as well as non- HR data enabling a detailed determination of input costs and resource usage, together with associated outputs, across functional domains and operational / strategic programmes. The analytics team use statistical software which integrates environmental factors e.g. economic climate as well as internal data to provide integrated, meaningful analyses on a regular basis to senior management.
</v>
      </c>
    </row>
    <row r="95" spans="1:14" x14ac:dyDescent="0.25">
      <c r="B95" s="72" t="str">
        <f>IF(A95&lt;&gt;"",VLOOKUP(A95,'PERFORMANCE AREAS'!$A$1:$B$9,2,FALSE),"")</f>
        <v/>
      </c>
      <c r="C95" s="145"/>
      <c r="D95" s="145" t="str">
        <f t="shared" si="4"/>
        <v/>
      </c>
      <c r="E95" s="140" t="str">
        <f>IF(C95&lt;&gt;"",VLOOKUP(C95,'Matrice Generale indicatori'!$A$1:$B$6,2,FALSE),"")</f>
        <v/>
      </c>
      <c r="G95" s="143" t="str">
        <f t="shared" si="5"/>
        <v/>
      </c>
      <c r="J95" s="143" t="str">
        <f t="shared" si="6"/>
        <v/>
      </c>
      <c r="L95" s="72" t="s">
        <v>65</v>
      </c>
      <c r="M95" s="141" t="s">
        <v>1065</v>
      </c>
      <c r="N95" s="142" t="str">
        <f t="shared" si="7"/>
        <v xml:space="preserve">D-Data science algorithms e.g., regression, decision trees and machine learning techniques are used to predict the probability of a specific event. This predictive approach to HR analytics enables valuable insights which are used to inform strategic decisions taken by senior management relating to the future shape and structure of the workforce e.g., the optimal number and type of intervention undertaken in the tax audit domain.
</v>
      </c>
    </row>
    <row r="96" spans="1:14" ht="45" x14ac:dyDescent="0.25">
      <c r="A96" s="72" t="s">
        <v>148</v>
      </c>
      <c r="B96" s="72" t="str">
        <f>IF(A96&lt;&gt;"",VLOOKUP(A96,'PERFORMANCE AREAS'!$A$1:$B$9,2,FALSE),"")</f>
        <v>HR analytics</v>
      </c>
      <c r="C96" s="145">
        <v>1</v>
      </c>
      <c r="D96" s="145" t="str">
        <f t="shared" si="4"/>
        <v>PA3.1</v>
      </c>
      <c r="E96" s="140" t="str">
        <f>IF(C96&lt;&gt;"",VLOOKUP(C96,'Matrice Generale indicatori'!$A$1:$B$6,2,FALSE),"")</f>
        <v>Implementation &amp; Effectiveness</v>
      </c>
      <c r="F96" s="143" t="s">
        <v>84</v>
      </c>
      <c r="G96" s="143" t="str">
        <f t="shared" si="5"/>
        <v>PA3.1.3</v>
      </c>
      <c r="H96" s="140" t="s">
        <v>1066</v>
      </c>
      <c r="I96" s="143" t="s">
        <v>86</v>
      </c>
      <c r="J96" s="143" t="str">
        <f t="shared" si="6"/>
        <v>PA3.1.3.1</v>
      </c>
      <c r="K96" s="74" t="s">
        <v>1067</v>
      </c>
      <c r="M96" s="141" t="s">
        <v>1068</v>
      </c>
      <c r="N96" s="142" t="str">
        <f t="shared" si="7"/>
        <v/>
      </c>
    </row>
    <row r="97" spans="1:14" x14ac:dyDescent="0.25">
      <c r="B97" s="72" t="str">
        <f>IF(A97&lt;&gt;"",VLOOKUP(A97,'PERFORMANCE AREAS'!$A$1:$B$9,2,FALSE),"")</f>
        <v/>
      </c>
      <c r="C97" s="145"/>
      <c r="D97" s="145" t="str">
        <f t="shared" si="4"/>
        <v/>
      </c>
      <c r="E97" s="140" t="str">
        <f>IF(C97&lt;&gt;"",VLOOKUP(C97,'Matrice Generale indicatori'!$A$1:$B$6,2,FALSE),"")</f>
        <v/>
      </c>
      <c r="G97" s="143" t="str">
        <f t="shared" si="5"/>
        <v/>
      </c>
      <c r="J97" s="143" t="str">
        <f t="shared" si="6"/>
        <v/>
      </c>
      <c r="L97" s="72" t="s">
        <v>63</v>
      </c>
      <c r="M97" s="141" t="s">
        <v>1069</v>
      </c>
      <c r="N97" s="142" t="str">
        <f t="shared" si="7"/>
        <v>A-Datasets provide descriptive data relating to HR activities e.g., absenteeism rates which is then placed in a tabular format or incorporated into a report. Basic data analysis is undertaken e.g., trend analysis and data is circulated through traditional channels e.g., email to a specific audience. No formal communications approach is implemented in relation to HR analytics.</v>
      </c>
    </row>
    <row r="98" spans="1:14" x14ac:dyDescent="0.25">
      <c r="B98" s="72" t="str">
        <f>IF(A98&lt;&gt;"",VLOOKUP(A98,'PERFORMANCE AREAS'!$A$1:$B$9,2,FALSE),"")</f>
        <v/>
      </c>
      <c r="C98" s="145"/>
      <c r="D98" s="145" t="str">
        <f t="shared" si="4"/>
        <v/>
      </c>
      <c r="E98" s="140" t="str">
        <f>IF(C98&lt;&gt;"",VLOOKUP(C98,'Matrice Generale indicatori'!$A$1:$B$6,2,FALSE),"")</f>
        <v/>
      </c>
      <c r="G98" s="143" t="str">
        <f t="shared" si="5"/>
        <v/>
      </c>
      <c r="J98" s="143" t="str">
        <f t="shared" si="6"/>
        <v/>
      </c>
      <c r="L98" s="72" t="s">
        <v>64</v>
      </c>
      <c r="M98" s="141" t="s">
        <v>1070</v>
      </c>
      <c r="N98" s="142" t="str">
        <f t="shared" si="7"/>
        <v>B-Datasets from different information sources relating to HR activities are combined to create multi-dimensional analytics e.g., absenteeism rates and employment engagement survey results. Data is presented in a tabular format or within a static workforce analytics dashboard and can be accessed on the intranet and HR portal.</v>
      </c>
    </row>
    <row r="99" spans="1:14" x14ac:dyDescent="0.25">
      <c r="B99" s="72" t="str">
        <f>IF(A99&lt;&gt;"",VLOOKUP(A99,'PERFORMANCE AREAS'!$A$1:$B$9,2,FALSE),"")</f>
        <v/>
      </c>
      <c r="C99" s="145"/>
      <c r="D99" s="145" t="str">
        <f t="shared" si="4"/>
        <v/>
      </c>
      <c r="E99" s="140" t="str">
        <f>IF(C99&lt;&gt;"",VLOOKUP(C99,'Matrice Generale indicatori'!$A$1:$B$6,2,FALSE),"")</f>
        <v/>
      </c>
      <c r="G99" s="143" t="str">
        <f t="shared" si="5"/>
        <v/>
      </c>
      <c r="J99" s="143" t="str">
        <f t="shared" si="6"/>
        <v/>
      </c>
      <c r="L99" s="72" t="s">
        <v>66</v>
      </c>
      <c r="M99" s="141" t="s">
        <v>1071</v>
      </c>
      <c r="N99" s="142" t="str">
        <f t="shared" si="7"/>
        <v xml:space="preserve">C-Workforce analytical data is managed by a specific team. The team possesses specialist capabilities and software, they produce circulate analyses to senior management and HR stakeholders on a regular basis to inform evidence based decisions. Real time data relating to HR activities and business outputs are available through an interactive dashboard. HR analytics are also used in other communication channels e.g., internal blogs and is available in a wide range of formats e.g., data visualizations, infographics. </v>
      </c>
    </row>
    <row r="100" spans="1:14" x14ac:dyDescent="0.25">
      <c r="B100" s="72" t="str">
        <f>IF(A100&lt;&gt;"",VLOOKUP(A100,'PERFORMANCE AREAS'!$A$1:$B$9,2,FALSE),"")</f>
        <v/>
      </c>
      <c r="C100" s="145"/>
      <c r="D100" s="145" t="str">
        <f t="shared" si="4"/>
        <v/>
      </c>
      <c r="E100" s="140" t="str">
        <f>IF(C100&lt;&gt;"",VLOOKUP(C100,'Matrice Generale indicatori'!$A$1:$B$6,2,FALSE),"")</f>
        <v/>
      </c>
      <c r="G100" s="143" t="str">
        <f t="shared" si="5"/>
        <v/>
      </c>
      <c r="J100" s="143" t="str">
        <f t="shared" si="6"/>
        <v/>
      </c>
      <c r="L100" s="72" t="s">
        <v>65</v>
      </c>
      <c r="M100" s="141" t="s">
        <v>1072</v>
      </c>
      <c r="N100" s="142" t="str">
        <f t="shared" si="7"/>
        <v xml:space="preserve">D-Analytics measure the impact that HR activities have on workforce performance and represent a critical factor in making workforce decisions. Real time data relating to HR activities and business outputs across operational / strategic programmes are synthesized into regular reports which are discussed at senior management meetings. A data driven culture is promoted by senior management who use data in spoken and written business communications e.g., townhall events, annual report.
</v>
      </c>
    </row>
    <row r="101" spans="1:14" ht="75" x14ac:dyDescent="0.25">
      <c r="A101" s="72" t="s">
        <v>148</v>
      </c>
      <c r="B101" s="72" t="str">
        <f>IF(A101&lt;&gt;"",VLOOKUP(A101,'PERFORMANCE AREAS'!$A$1:$B$9,2,FALSE),"")</f>
        <v>HR analytics</v>
      </c>
      <c r="C101" s="145">
        <v>1</v>
      </c>
      <c r="D101" s="145" t="str">
        <f t="shared" si="4"/>
        <v>PA3.1</v>
      </c>
      <c r="E101" s="140" t="str">
        <f>IF(C101&lt;&gt;"",VLOOKUP(C101,'Matrice Generale indicatori'!$A$1:$B$6,2,FALSE),"")</f>
        <v>Implementation &amp; Effectiveness</v>
      </c>
      <c r="F101" s="143" t="s">
        <v>90</v>
      </c>
      <c r="G101" s="143" t="str">
        <f t="shared" si="5"/>
        <v>PA3.1.4</v>
      </c>
      <c r="H101" s="140" t="s">
        <v>1073</v>
      </c>
      <c r="I101" s="143" t="s">
        <v>92</v>
      </c>
      <c r="J101" s="143" t="str">
        <f t="shared" si="6"/>
        <v>PA3.1.4.1</v>
      </c>
      <c r="K101" s="74" t="s">
        <v>1074</v>
      </c>
      <c r="M101" s="141" t="s">
        <v>1075</v>
      </c>
      <c r="N101" s="142" t="str">
        <f t="shared" si="7"/>
        <v/>
      </c>
    </row>
    <row r="102" spans="1:14" x14ac:dyDescent="0.25">
      <c r="B102" s="72" t="str">
        <f>IF(A102&lt;&gt;"",VLOOKUP(A102,'PERFORMANCE AREAS'!$A$1:$B$9,2,FALSE),"")</f>
        <v/>
      </c>
      <c r="C102" s="145"/>
      <c r="D102" s="145" t="str">
        <f t="shared" si="4"/>
        <v/>
      </c>
      <c r="E102" s="140" t="str">
        <f>IF(C102&lt;&gt;"",VLOOKUP(C102,'Matrice Generale indicatori'!$A$1:$B$6,2,FALSE),"")</f>
        <v/>
      </c>
      <c r="G102" s="143" t="str">
        <f t="shared" si="5"/>
        <v/>
      </c>
      <c r="J102" s="143" t="str">
        <f t="shared" si="6"/>
        <v/>
      </c>
      <c r="L102" s="72" t="s">
        <v>63</v>
      </c>
      <c r="M102" s="141" t="s">
        <v>1076</v>
      </c>
      <c r="N102" s="142" t="str">
        <f t="shared" si="7"/>
        <v>A-Typical legislative or reactive RM procedures are mainly applied. There are no formal processes or consistent actions for indentifying and managing HRAn risks. The most important HRAn risks might be known but there are no mitigation plans and clear links between HRAn risks and the achievement of  HRAn objectives.</v>
      </c>
    </row>
    <row r="103" spans="1:14" x14ac:dyDescent="0.25">
      <c r="B103" s="72" t="str">
        <f>IF(A103&lt;&gt;"",VLOOKUP(A103,'PERFORMANCE AREAS'!$A$1:$B$9,2,FALSE),"")</f>
        <v/>
      </c>
      <c r="C103" s="145"/>
      <c r="D103" s="145" t="str">
        <f t="shared" si="4"/>
        <v/>
      </c>
      <c r="E103" s="140" t="str">
        <f>IF(C103&lt;&gt;"",VLOOKUP(C103,'Matrice Generale indicatori'!$A$1:$B$6,2,FALSE),"")</f>
        <v/>
      </c>
      <c r="G103" s="143" t="str">
        <f t="shared" si="5"/>
        <v/>
      </c>
      <c r="J103" s="143" t="str">
        <f t="shared" si="6"/>
        <v/>
      </c>
      <c r="L103" s="72" t="s">
        <v>64</v>
      </c>
      <c r="M103" s="141" t="s">
        <v>1077</v>
      </c>
      <c r="N103" s="142" t="str">
        <f t="shared" si="7"/>
        <v>B-A systematic, timely and structured  RM approach is progressively applied to core HRAn issues. Some RM processes are documented and some mitigation plans have been developed  for critical HRAn risks. A framework for managing risks  has been designed and RM principles are increasingly adopted. There are no assigned employees who have the accountability to manage risks. HRAn practices are mainly focused on risk avoidance.</v>
      </c>
    </row>
    <row r="104" spans="1:14" x14ac:dyDescent="0.25">
      <c r="B104" s="72" t="str">
        <f>IF(A104&lt;&gt;"",VLOOKUP(A104,'PERFORMANCE AREAS'!$A$1:$B$9,2,FALSE),"")</f>
        <v/>
      </c>
      <c r="C104" s="145"/>
      <c r="D104" s="145" t="str">
        <f t="shared" si="4"/>
        <v/>
      </c>
      <c r="E104" s="140" t="str">
        <f>IF(C104&lt;&gt;"",VLOOKUP(C104,'Matrice Generale indicatori'!$A$1:$B$6,2,FALSE),"")</f>
        <v/>
      </c>
      <c r="G104" s="143" t="str">
        <f t="shared" si="5"/>
        <v/>
      </c>
      <c r="J104" s="143" t="str">
        <f t="shared" si="6"/>
        <v/>
      </c>
      <c r="L104" s="72" t="s">
        <v>66</v>
      </c>
      <c r="M104" s="141" t="s">
        <v>1078</v>
      </c>
      <c r="N104" s="142" t="str">
        <f t="shared" si="7"/>
        <v>C-An advanced risk management system on identifying, analyzing, evaluating, treating and monitoring HRAn risks has been established. Risk Management is an integral  part of decision making contributing to the achievement of objectives of  HRAn and is tailored to the processes and  practices of the HRAn. Advanced communication, reporting and control mechanisms are present. Functions, roles and responsibilities regarding managing  risk are explicitly defined and accepted. Risk management processes are monitored and reviewed for continuous improvement.</v>
      </c>
    </row>
    <row r="105" spans="1:14" x14ac:dyDescent="0.25">
      <c r="B105" s="72" t="str">
        <f>IF(A105&lt;&gt;"",VLOOKUP(A105,'PERFORMANCE AREAS'!$A$1:$B$9,2,FALSE),"")</f>
        <v/>
      </c>
      <c r="C105" s="145"/>
      <c r="D105" s="145" t="str">
        <f t="shared" si="4"/>
        <v/>
      </c>
      <c r="E105" s="140" t="str">
        <f>IF(C105&lt;&gt;"",VLOOKUP(C105,'Matrice Generale indicatori'!$A$1:$B$6,2,FALSE),"")</f>
        <v/>
      </c>
      <c r="G105" s="143" t="str">
        <f t="shared" si="5"/>
        <v/>
      </c>
      <c r="J105" s="143" t="str">
        <f t="shared" si="6"/>
        <v/>
      </c>
      <c r="L105" s="72" t="s">
        <v>65</v>
      </c>
      <c r="M105" s="141" t="s">
        <v>1079</v>
      </c>
      <c r="N105" s="142" t="str">
        <f t="shared" si="7"/>
        <v>D-There is a fully integrated HR Risk Management system in the whole Risk Management System of the organization. Sophisticated risk management processes and intelligent tools and techniques are applied in the identification, assessment and treatment of HRAn risks.  All decisions on HRAn issues are based on documented assessments of risks and opportunities supporting innovation. Key risks indicators and predictive risk analytics are used. An optimized approach to address uncertainty is applied and the organization's focus is on intelligent risk taking and excellence.</v>
      </c>
    </row>
    <row r="106" spans="1:14" ht="75" x14ac:dyDescent="0.25">
      <c r="A106" s="72" t="s">
        <v>148</v>
      </c>
      <c r="B106" s="72" t="str">
        <f>IF(A106&lt;&gt;"",VLOOKUP(A106,'PERFORMANCE AREAS'!$A$1:$B$9,2,FALSE),"")</f>
        <v>HR analytics</v>
      </c>
      <c r="C106" s="145">
        <v>2</v>
      </c>
      <c r="D106" s="145" t="str">
        <f t="shared" si="4"/>
        <v>PA3.2</v>
      </c>
      <c r="E106" s="140" t="str">
        <f>IF(C106&lt;&gt;"",VLOOKUP(C106,'Matrice Generale indicatori'!$A$1:$B$6,2,FALSE),"")</f>
        <v>HR Strategy</v>
      </c>
      <c r="F106" s="143" t="s">
        <v>37</v>
      </c>
      <c r="G106" s="143" t="str">
        <f t="shared" si="5"/>
        <v>PA3.2.1</v>
      </c>
      <c r="H106" s="140" t="s">
        <v>1080</v>
      </c>
      <c r="I106" s="143" t="s">
        <v>12</v>
      </c>
      <c r="J106" s="143" t="str">
        <f t="shared" si="6"/>
        <v>PA3.2.1.1</v>
      </c>
      <c r="K106" s="74" t="s">
        <v>1081</v>
      </c>
      <c r="M106" s="141" t="s">
        <v>1082</v>
      </c>
      <c r="N106" s="142" t="str">
        <f t="shared" si="7"/>
        <v/>
      </c>
    </row>
    <row r="107" spans="1:14" x14ac:dyDescent="0.25">
      <c r="B107" s="72" t="str">
        <f>IF(A107&lt;&gt;"",VLOOKUP(A107,'PERFORMANCE AREAS'!$A$1:$B$9,2,FALSE),"")</f>
        <v/>
      </c>
      <c r="C107" s="145"/>
      <c r="D107" s="145" t="str">
        <f t="shared" si="4"/>
        <v/>
      </c>
      <c r="E107" s="140" t="str">
        <f>IF(C107&lt;&gt;"",VLOOKUP(C107,'Matrice Generale indicatori'!$A$1:$B$6,2,FALSE),"")</f>
        <v/>
      </c>
      <c r="G107" s="143" t="str">
        <f t="shared" si="5"/>
        <v/>
      </c>
      <c r="J107" s="143" t="str">
        <f t="shared" si="6"/>
        <v/>
      </c>
      <c r="L107" s="72" t="s">
        <v>63</v>
      </c>
      <c r="M107" s="141" t="s">
        <v>1083</v>
      </c>
      <c r="N107" s="142" t="str">
        <f t="shared" si="7"/>
        <v>A-HR  analytics are not aligned to the strategic objectives of the organization. There is minimal alignment between decision making and workforce analytics. Data is provided only when requested or on the basis of fulfilling mandatory HR requirements. Descriptive data is only available.</v>
      </c>
    </row>
    <row r="108" spans="1:14" x14ac:dyDescent="0.25">
      <c r="B108" s="72" t="str">
        <f>IF(A108&lt;&gt;"",VLOOKUP(A108,'PERFORMANCE AREAS'!$A$1:$B$9,2,FALSE),"")</f>
        <v/>
      </c>
      <c r="C108" s="145"/>
      <c r="D108" s="145" t="str">
        <f t="shared" si="4"/>
        <v/>
      </c>
      <c r="E108" s="140" t="str">
        <f>IF(C108&lt;&gt;"",VLOOKUP(C108,'Matrice Generale indicatori'!$A$1:$B$6,2,FALSE),"")</f>
        <v/>
      </c>
      <c r="G108" s="143" t="str">
        <f t="shared" si="5"/>
        <v/>
      </c>
      <c r="J108" s="143" t="str">
        <f t="shared" si="6"/>
        <v/>
      </c>
      <c r="L108" s="72" t="s">
        <v>64</v>
      </c>
      <c r="M108" s="141" t="s">
        <v>1084</v>
      </c>
      <c r="N108" s="142" t="str">
        <f t="shared" si="7"/>
        <v>B-A standardized suite of data is available through a static workforce analytics dashboard. Information sources are progressively integrated. A multi-dimensional analytical approach which can investigate relationships between different HR activities is implemented. Analytical data demonstrate the impact of some HR activities on workforce performance and is increasingly used in the decision making process.</v>
      </c>
    </row>
    <row r="109" spans="1:14" x14ac:dyDescent="0.25">
      <c r="B109" s="72" t="str">
        <f>IF(A109&lt;&gt;"",VLOOKUP(A109,'PERFORMANCE AREAS'!$A$1:$B$9,2,FALSE),"")</f>
        <v/>
      </c>
      <c r="C109" s="145"/>
      <c r="D109" s="145" t="str">
        <f t="shared" si="4"/>
        <v/>
      </c>
      <c r="E109" s="140" t="str">
        <f>IF(C109&lt;&gt;"",VLOOKUP(C109,'Matrice Generale indicatori'!$A$1:$B$6,2,FALSE),"")</f>
        <v/>
      </c>
      <c r="G109" s="143" t="str">
        <f t="shared" si="5"/>
        <v/>
      </c>
      <c r="J109" s="143" t="str">
        <f t="shared" si="6"/>
        <v/>
      </c>
      <c r="L109" s="72" t="s">
        <v>66</v>
      </c>
      <c r="M109" s="141" t="s">
        <v>1085</v>
      </c>
      <c r="N109" s="142" t="str">
        <f t="shared" si="7"/>
        <v xml:space="preserve">C-HR analytics provide meaningful and timely data to inform evidence based guidance. HR staff completing analytics activities integrate the outputs with both the HR strategy and the business strategy. This approach allows HR management to design and implement activities and initiatives to solve a specific business issue in a strategic and planned matter. </v>
      </c>
    </row>
    <row r="110" spans="1:14" x14ac:dyDescent="0.25">
      <c r="B110" s="72" t="str">
        <f>IF(A110&lt;&gt;"",VLOOKUP(A110,'PERFORMANCE AREAS'!$A$1:$B$9,2,FALSE),"")</f>
        <v/>
      </c>
      <c r="C110" s="145"/>
      <c r="D110" s="145" t="str">
        <f t="shared" si="4"/>
        <v/>
      </c>
      <c r="E110" s="140" t="str">
        <f>IF(C110&lt;&gt;"",VLOOKUP(C110,'Matrice Generale indicatori'!$A$1:$B$6,2,FALSE),"")</f>
        <v/>
      </c>
      <c r="G110" s="143" t="str">
        <f t="shared" si="5"/>
        <v/>
      </c>
      <c r="J110" s="143" t="str">
        <f t="shared" si="6"/>
        <v/>
      </c>
      <c r="L110" s="72" t="s">
        <v>65</v>
      </c>
      <c r="M110" s="141" t="s">
        <v>1086</v>
      </c>
      <c r="N110" s="142" t="str">
        <f t="shared" si="7"/>
        <v xml:space="preserve">D-HR Analytics provide predictive approach whereby future workforce trends can be forecast. Fully alignment to Organization's strategy. This in turn aligns to the overall business strategy in planning for future scenarios that will support organizational performance. </v>
      </c>
    </row>
    <row r="111" spans="1:14" ht="60" x14ac:dyDescent="0.25">
      <c r="A111" s="72" t="s">
        <v>148</v>
      </c>
      <c r="B111" s="72" t="str">
        <f>IF(A111&lt;&gt;"",VLOOKUP(A111,'PERFORMANCE AREAS'!$A$1:$B$9,2,FALSE),"")</f>
        <v>HR analytics</v>
      </c>
      <c r="C111" s="145">
        <v>3</v>
      </c>
      <c r="D111" s="145" t="str">
        <f t="shared" si="4"/>
        <v>PA3.3</v>
      </c>
      <c r="E111" s="140" t="str">
        <f>IF(C111&lt;&gt;"",VLOOKUP(C111,'Matrice Generale indicatori'!$A$1:$B$6,2,FALSE),"")</f>
        <v>Change management &amp; Risk management</v>
      </c>
      <c r="F111" s="143" t="s">
        <v>48</v>
      </c>
      <c r="G111" s="143" t="str">
        <f t="shared" si="5"/>
        <v>PA3.3.1</v>
      </c>
      <c r="H111" s="140" t="s">
        <v>1087</v>
      </c>
      <c r="I111" s="143" t="s">
        <v>67</v>
      </c>
      <c r="J111" s="143" t="str">
        <f t="shared" si="6"/>
        <v>PA3.3.1.1</v>
      </c>
      <c r="K111" s="74" t="s">
        <v>1088</v>
      </c>
      <c r="M111" s="141" t="s">
        <v>1089</v>
      </c>
      <c r="N111" s="142" t="str">
        <f t="shared" si="7"/>
        <v/>
      </c>
    </row>
    <row r="112" spans="1:14" x14ac:dyDescent="0.25">
      <c r="B112" s="72" t="str">
        <f>IF(A112&lt;&gt;"",VLOOKUP(A112,'PERFORMANCE AREAS'!$A$1:$B$9,2,FALSE),"")</f>
        <v/>
      </c>
      <c r="C112" s="145"/>
      <c r="D112" s="145" t="str">
        <f t="shared" si="4"/>
        <v/>
      </c>
      <c r="E112" s="140" t="str">
        <f>IF(C112&lt;&gt;"",VLOOKUP(C112,'Matrice Generale indicatori'!$A$1:$B$6,2,FALSE),"")</f>
        <v/>
      </c>
      <c r="G112" s="143" t="str">
        <f t="shared" si="5"/>
        <v/>
      </c>
      <c r="J112" s="143" t="str">
        <f t="shared" si="6"/>
        <v/>
      </c>
      <c r="L112" s="72" t="s">
        <v>63</v>
      </c>
      <c r="M112" s="141" t="s">
        <v>1090</v>
      </c>
      <c r="N112" s="142" t="str">
        <f t="shared" si="7"/>
        <v xml:space="preserve">A-Compliance driven or reactive Change Management  practices are applied. There are no formal processes or consistent actions for indentifying and managing change and often these practices are implemented without sufficient training. There are no clear links between change management and the achievement of HR Analytics objectives.
</v>
      </c>
    </row>
    <row r="113" spans="1:14" x14ac:dyDescent="0.25">
      <c r="B113" s="72" t="str">
        <f>IF(A113&lt;&gt;"",VLOOKUP(A113,'PERFORMANCE AREAS'!$A$1:$B$9,2,FALSE),"")</f>
        <v/>
      </c>
      <c r="C113" s="145"/>
      <c r="D113" s="145" t="str">
        <f t="shared" si="4"/>
        <v/>
      </c>
      <c r="E113" s="140" t="str">
        <f>IF(C113&lt;&gt;"",VLOOKUP(C113,'Matrice Generale indicatori'!$A$1:$B$6,2,FALSE),"")</f>
        <v/>
      </c>
      <c r="G113" s="143" t="str">
        <f t="shared" si="5"/>
        <v/>
      </c>
      <c r="J113" s="143" t="str">
        <f t="shared" si="6"/>
        <v/>
      </c>
      <c r="L113" s="72" t="s">
        <v>64</v>
      </c>
      <c r="M113" s="141" t="s">
        <v>1091</v>
      </c>
      <c r="N113" s="142" t="str">
        <f t="shared" si="7"/>
        <v xml:space="preserve">B-A progressing use of structured change management practices is applied to core HR Analytics, processes ( Define and plan the data sources, Data management e.t.c.) only and the focus is on critical HR Analytics emerging changes. There is a consensus about the importance of Change management. Roles in change management process are clarified,  tailor made communication and training plans are evolved in order to cope with change issues.   </v>
      </c>
    </row>
    <row r="114" spans="1:14" x14ac:dyDescent="0.25">
      <c r="B114" s="72" t="str">
        <f>IF(A114&lt;&gt;"",VLOOKUP(A114,'PERFORMANCE AREAS'!$A$1:$B$9,2,FALSE),"")</f>
        <v/>
      </c>
      <c r="C114" s="145"/>
      <c r="D114" s="145" t="str">
        <f t="shared" si="4"/>
        <v/>
      </c>
      <c r="E114" s="140" t="str">
        <f>IF(C114&lt;&gt;"",VLOOKUP(C114,'Matrice Generale indicatori'!$A$1:$B$6,2,FALSE),"")</f>
        <v/>
      </c>
      <c r="G114" s="143" t="str">
        <f t="shared" si="5"/>
        <v/>
      </c>
      <c r="J114" s="143" t="str">
        <f t="shared" si="6"/>
        <v/>
      </c>
      <c r="L114" s="72" t="s">
        <v>66</v>
      </c>
      <c r="M114" s="141" t="s">
        <v>1092</v>
      </c>
      <c r="N114" s="142" t="str">
        <f t="shared" si="7"/>
        <v>C-Change management practices are integrated  to HR Analytics, covering change preparation, communication and training to increase HR Analytics practices effectiveness. Change management practices are applied consistently to all HR Analytics procedures. HR Analytics practices are clearly focused on adapting changes effectively.</v>
      </c>
    </row>
    <row r="115" spans="1:14" x14ac:dyDescent="0.25">
      <c r="B115" s="72" t="str">
        <f>IF(A115&lt;&gt;"",VLOOKUP(A115,'PERFORMANCE AREAS'!$A$1:$B$9,2,FALSE),"")</f>
        <v/>
      </c>
      <c r="C115" s="145"/>
      <c r="D115" s="145" t="str">
        <f t="shared" si="4"/>
        <v/>
      </c>
      <c r="E115" s="140" t="str">
        <f>IF(C115&lt;&gt;"",VLOOKUP(C115,'Matrice Generale indicatori'!$A$1:$B$6,2,FALSE),"")</f>
        <v/>
      </c>
      <c r="G115" s="143" t="str">
        <f t="shared" si="5"/>
        <v/>
      </c>
      <c r="J115" s="143" t="str">
        <f t="shared" si="6"/>
        <v/>
      </c>
      <c r="L115" s="72" t="s">
        <v>65</v>
      </c>
      <c r="M115" s="141" t="s">
        <v>1093</v>
      </c>
      <c r="N115" s="142" t="str">
        <f t="shared" si="7"/>
        <v xml:space="preserve">D-Change management processes are fully integrated in HR Analytics and are informed by data-driven decisions.  Sophisticated change management processes and optimized tools are applied. Change management framework in HR Analytics is mandated and aligned to other HR functions. </v>
      </c>
    </row>
    <row r="116" spans="1:14" ht="45" x14ac:dyDescent="0.25">
      <c r="A116" s="72" t="s">
        <v>148</v>
      </c>
      <c r="B116" s="72" t="str">
        <f>IF(A116&lt;&gt;"",VLOOKUP(A116,'PERFORMANCE AREAS'!$A$1:$B$9,2,FALSE),"")</f>
        <v>HR analytics</v>
      </c>
      <c r="C116" s="145">
        <v>4</v>
      </c>
      <c r="D116" s="145" t="str">
        <f t="shared" si="4"/>
        <v>PA3.4</v>
      </c>
      <c r="E116" s="140" t="str">
        <f>IF(C116&lt;&gt;"",VLOOKUP(C116,'Matrice Generale indicatori'!$A$1:$B$6,2,FALSE),"")</f>
        <v>Talent Management</v>
      </c>
      <c r="F116" s="143" t="s">
        <v>52</v>
      </c>
      <c r="G116" s="143" t="str">
        <f t="shared" si="5"/>
        <v>PA3.4.1</v>
      </c>
      <c r="H116" s="140" t="s">
        <v>1094</v>
      </c>
      <c r="I116" s="143" t="s">
        <v>29</v>
      </c>
      <c r="J116" s="143" t="str">
        <f t="shared" si="6"/>
        <v>PA3.4.1.1</v>
      </c>
      <c r="K116" s="74" t="s">
        <v>1095</v>
      </c>
      <c r="M116" s="141" t="s">
        <v>1096</v>
      </c>
      <c r="N116" s="142" t="str">
        <f t="shared" si="7"/>
        <v/>
      </c>
    </row>
    <row r="117" spans="1:14" x14ac:dyDescent="0.25">
      <c r="B117" s="72" t="str">
        <f>IF(A117&lt;&gt;"",VLOOKUP(A117,'PERFORMANCE AREAS'!$A$1:$B$9,2,FALSE),"")</f>
        <v/>
      </c>
      <c r="C117" s="145"/>
      <c r="D117" s="145" t="str">
        <f t="shared" si="4"/>
        <v/>
      </c>
      <c r="E117" s="140" t="str">
        <f>IF(C117&lt;&gt;"",VLOOKUP(C117,'Matrice Generale indicatori'!$A$1:$B$6,2,FALSE),"")</f>
        <v/>
      </c>
      <c r="G117" s="143" t="str">
        <f t="shared" si="5"/>
        <v/>
      </c>
      <c r="J117" s="143" t="str">
        <f t="shared" si="6"/>
        <v/>
      </c>
      <c r="L117" s="72" t="s">
        <v>63</v>
      </c>
      <c r="M117" s="141" t="s">
        <v>1097</v>
      </c>
      <c r="N117" s="142" t="str">
        <f t="shared" si="7"/>
        <v>A-HR Analytics have no/or limited focus on talent management issues. Descriptive HR Analytics and static operational reports may be used but they require further interpretation in order to create insights of  the "talent" of organization. The measures are mainly focused on the description of the current state  (e.g. certification levels, performance ratios, training hours, average cost to hire, average time to hire).</v>
      </c>
    </row>
    <row r="118" spans="1:14" x14ac:dyDescent="0.25">
      <c r="B118" s="72" t="str">
        <f>IF(A118&lt;&gt;"",VLOOKUP(A118,'PERFORMANCE AREAS'!$A$1:$B$9,2,FALSE),"")</f>
        <v/>
      </c>
      <c r="C118" s="145"/>
      <c r="D118" s="145" t="str">
        <f t="shared" si="4"/>
        <v/>
      </c>
      <c r="E118" s="140" t="str">
        <f>IF(C118&lt;&gt;"",VLOOKUP(C118,'Matrice Generale indicatori'!$A$1:$B$6,2,FALSE),"")</f>
        <v/>
      </c>
      <c r="G118" s="143" t="str">
        <f t="shared" si="5"/>
        <v/>
      </c>
      <c r="J118" s="143" t="str">
        <f t="shared" si="6"/>
        <v/>
      </c>
      <c r="L118" s="72" t="s">
        <v>64</v>
      </c>
      <c r="M118" s="141" t="s">
        <v>1098</v>
      </c>
      <c r="N118" s="142" t="str">
        <f t="shared" si="7"/>
        <v>B-Dedicated analyses regarding talent are progressively available on request (e.g., about talent development, retention and career movements, etc). Defined reporting gives insights for track progress or trends (e.g., the increase of attrition rate of most talented people over the last years) or is used in benchmarking analysis. Measures focused on improvement and on the quantification of the impact of HR interventions on talent management.</v>
      </c>
    </row>
    <row r="119" spans="1:14" x14ac:dyDescent="0.25">
      <c r="B119" s="72" t="str">
        <f>IF(A119&lt;&gt;"",VLOOKUP(A119,'PERFORMANCE AREAS'!$A$1:$B$9,2,FALSE),"")</f>
        <v/>
      </c>
      <c r="C119" s="145"/>
      <c r="D119" s="145" t="str">
        <f t="shared" si="4"/>
        <v/>
      </c>
      <c r="E119" s="140" t="str">
        <f>IF(C119&lt;&gt;"",VLOOKUP(C119,'Matrice Generale indicatori'!$A$1:$B$6,2,FALSE),"")</f>
        <v/>
      </c>
      <c r="G119" s="143" t="str">
        <f t="shared" si="5"/>
        <v/>
      </c>
      <c r="J119" s="143" t="str">
        <f t="shared" si="6"/>
        <v/>
      </c>
      <c r="L119" s="72" t="s">
        <v>66</v>
      </c>
      <c r="M119" s="141" t="s">
        <v>1099</v>
      </c>
      <c r="N119" s="142" t="str">
        <f t="shared" si="7"/>
        <v>C-Advanced HR Analytics with talent focus is prepared on ongoing basis proactively, helping to assess and follow existing talent processes in the organization.  Focused statistical analysis on talent  is applied to solve organization problems and  deliver actionable solutions. HR analytics prioritize and segment crucial specific talent areas for the organizational goals. Measures are focused on the improvement of the organization.</v>
      </c>
    </row>
    <row r="120" spans="1:14" x14ac:dyDescent="0.25">
      <c r="B120" s="72" t="str">
        <f>IF(A120&lt;&gt;"",VLOOKUP(A120,'PERFORMANCE AREAS'!$A$1:$B$9,2,FALSE),"")</f>
        <v/>
      </c>
      <c r="C120" s="145"/>
      <c r="D120" s="145" t="str">
        <f t="shared" si="4"/>
        <v/>
      </c>
      <c r="E120" s="140" t="str">
        <f>IF(C120&lt;&gt;"",VLOOKUP(C120,'Matrice Generale indicatori'!$A$1:$B$6,2,FALSE),"")</f>
        <v/>
      </c>
      <c r="G120" s="143" t="str">
        <f t="shared" si="5"/>
        <v/>
      </c>
      <c r="J120" s="143" t="str">
        <f t="shared" si="6"/>
        <v/>
      </c>
      <c r="L120" s="72" t="s">
        <v>65</v>
      </c>
      <c r="M120" s="141" t="s">
        <v>1100</v>
      </c>
      <c r="N120" s="142" t="str">
        <f t="shared" si="7"/>
        <v>D-Predictive HR Analytics are designed to support attraction, development and retention of the talent. Development of prediction models and application of risk analysis and scenario planning  in order to forecast  future talent outcomes and deliver solutions (e.g., Prediction of  attrition risks  over the next years or the probability of an employee leave the organization based on behavioral markers). Measures are focused on the future of organization.</v>
      </c>
    </row>
    <row r="121" spans="1:14" ht="45" x14ac:dyDescent="0.25">
      <c r="A121" s="72" t="s">
        <v>148</v>
      </c>
      <c r="B121" s="72" t="str">
        <f>IF(A121&lt;&gt;"",VLOOKUP(A121,'PERFORMANCE AREAS'!$A$1:$B$9,2,FALSE),"")</f>
        <v>HR analytics</v>
      </c>
      <c r="C121" s="145">
        <v>5</v>
      </c>
      <c r="D121" s="145" t="str">
        <f t="shared" si="4"/>
        <v>PA3.5</v>
      </c>
      <c r="E121" s="140" t="str">
        <f>IF(C121&lt;&gt;"",VLOOKUP(C121,'Matrice Generale indicatori'!$A$1:$B$6,2,FALSE),"")</f>
        <v>Competency based approach</v>
      </c>
      <c r="F121" s="143" t="s">
        <v>174</v>
      </c>
      <c r="G121" s="143" t="str">
        <f t="shared" si="5"/>
        <v>PA3.5.1.</v>
      </c>
      <c r="H121" s="140" t="s">
        <v>1101</v>
      </c>
      <c r="I121" s="143" t="s">
        <v>176</v>
      </c>
      <c r="J121" s="143" t="str">
        <f t="shared" si="6"/>
        <v>PA3.5.1.1.</v>
      </c>
      <c r="K121" s="74" t="s">
        <v>1102</v>
      </c>
      <c r="M121" s="141" t="s">
        <v>1103</v>
      </c>
      <c r="N121" s="142" t="str">
        <f t="shared" si="7"/>
        <v/>
      </c>
    </row>
    <row r="122" spans="1:14" x14ac:dyDescent="0.25">
      <c r="B122" s="72" t="str">
        <f>IF(A122&lt;&gt;"",VLOOKUP(A122,'PERFORMANCE AREAS'!$A$1:$B$9,2,FALSE),"")</f>
        <v/>
      </c>
      <c r="C122" s="145"/>
      <c r="D122" s="145" t="str">
        <f t="shared" si="4"/>
        <v/>
      </c>
      <c r="E122" s="140" t="str">
        <f>IF(C122&lt;&gt;"",VLOOKUP(C122,'Matrice Generale indicatori'!$A$1:$B$6,2,FALSE),"")</f>
        <v/>
      </c>
      <c r="G122" s="143" t="str">
        <f t="shared" si="5"/>
        <v/>
      </c>
      <c r="J122" s="143" t="str">
        <f t="shared" si="6"/>
        <v/>
      </c>
      <c r="L122" s="72" t="s">
        <v>63</v>
      </c>
      <c r="M122" s="141" t="s">
        <v>1104</v>
      </c>
      <c r="N122" s="142" t="str">
        <f t="shared" si="7"/>
        <v>A-A Competency Framework is not developed or,  Key jobs or position specific competencies are induced ad hoc to cover Organizational needs, therefore HR analytics are not based upon them.</v>
      </c>
    </row>
    <row r="123" spans="1:14" x14ac:dyDescent="0.25">
      <c r="B123" s="72" t="str">
        <f>IF(A123&lt;&gt;"",VLOOKUP(A123,'PERFORMANCE AREAS'!$A$1:$B$9,2,FALSE),"")</f>
        <v/>
      </c>
      <c r="C123" s="145"/>
      <c r="D123" s="145" t="str">
        <f t="shared" si="4"/>
        <v/>
      </c>
      <c r="E123" s="140" t="str">
        <f>IF(C123&lt;&gt;"",VLOOKUP(C123,'Matrice Generale indicatori'!$A$1:$B$6,2,FALSE),"")</f>
        <v/>
      </c>
      <c r="G123" s="143" t="str">
        <f t="shared" si="5"/>
        <v/>
      </c>
      <c r="J123" s="143" t="str">
        <f t="shared" si="6"/>
        <v/>
      </c>
      <c r="L123" s="72" t="s">
        <v>64</v>
      </c>
      <c r="M123" s="141" t="s">
        <v>1105</v>
      </c>
      <c r="N123" s="142" t="str">
        <f t="shared" si="7"/>
        <v xml:space="preserve">B-Competency profiles are defined only for key jobs and/or positions and provide data to HR Analytics progressively. </v>
      </c>
    </row>
    <row r="124" spans="1:14" x14ac:dyDescent="0.25">
      <c r="B124" s="72" t="str">
        <f>IF(A124&lt;&gt;"",VLOOKUP(A124,'PERFORMANCE AREAS'!$A$1:$B$9,2,FALSE),"")</f>
        <v/>
      </c>
      <c r="C124" s="145"/>
      <c r="D124" s="145" t="str">
        <f t="shared" si="4"/>
        <v/>
      </c>
      <c r="E124" s="140" t="str">
        <f>IF(C124&lt;&gt;"",VLOOKUP(C124,'Matrice Generale indicatori'!$A$1:$B$6,2,FALSE),"")</f>
        <v/>
      </c>
      <c r="G124" s="143" t="str">
        <f t="shared" si="5"/>
        <v/>
      </c>
      <c r="J124" s="143" t="str">
        <f t="shared" si="6"/>
        <v/>
      </c>
      <c r="L124" s="72" t="s">
        <v>66</v>
      </c>
      <c r="M124" s="141" t="s">
        <v>1106</v>
      </c>
      <c r="N124" s="142" t="str">
        <f t="shared" si="7"/>
        <v xml:space="preserve">C-A Competency Framework is connected with HR Analytics in a proactive way, as it is integrated to HRM supporting the organization to move towards expected direction. </v>
      </c>
    </row>
    <row r="125" spans="1:14" x14ac:dyDescent="0.25">
      <c r="B125" s="72" t="str">
        <f>IF(A125&lt;&gt;"",VLOOKUP(A125,'PERFORMANCE AREAS'!$A$1:$B$9,2,FALSE),"")</f>
        <v/>
      </c>
      <c r="C125" s="145"/>
      <c r="D125" s="145" t="str">
        <f t="shared" si="4"/>
        <v/>
      </c>
      <c r="E125" s="140" t="str">
        <f>IF(C125&lt;&gt;"",VLOOKUP(C125,'Matrice Generale indicatori'!$A$1:$B$6,2,FALSE),"")</f>
        <v/>
      </c>
      <c r="G125" s="143" t="str">
        <f t="shared" si="5"/>
        <v/>
      </c>
      <c r="J125" s="143" t="str">
        <f t="shared" si="6"/>
        <v/>
      </c>
      <c r="L125" s="72" t="s">
        <v>65</v>
      </c>
      <c r="M125" s="141" t="s">
        <v>1107</v>
      </c>
      <c r="N125" s="142" t="str">
        <f t="shared" si="7"/>
        <v>D-HRM fully integrates Competency framework in all its functions. HR analytics provides Organization predictive information.</v>
      </c>
    </row>
    <row r="126" spans="1:14" ht="45" x14ac:dyDescent="0.25">
      <c r="A126" s="118" t="s">
        <v>178</v>
      </c>
      <c r="B126" s="72" t="str">
        <f>IF(A126&lt;&gt;"",VLOOKUP(A126,'PERFORMANCE AREAS'!$A$1:$B$9,2,FALSE),"")</f>
        <v>Career development</v>
      </c>
      <c r="C126" s="145">
        <v>1</v>
      </c>
      <c r="D126" s="145" t="str">
        <f t="shared" si="4"/>
        <v>PA4.1</v>
      </c>
      <c r="E126" s="140" t="str">
        <f>IF(C126&lt;&gt;"",VLOOKUP(C126,'Matrice Generale indicatori'!$A$1:$B$6,2,FALSE),"")</f>
        <v>Implementation &amp; Effectiveness</v>
      </c>
      <c r="F126" s="143" t="s">
        <v>3</v>
      </c>
      <c r="G126" s="143" t="str">
        <f t="shared" si="5"/>
        <v>PA4.1.1</v>
      </c>
      <c r="H126" s="140" t="s">
        <v>1108</v>
      </c>
      <c r="I126" s="143" t="s">
        <v>5</v>
      </c>
      <c r="J126" s="143" t="str">
        <f t="shared" si="6"/>
        <v>PA4.1.1.1</v>
      </c>
      <c r="K126" s="74" t="s">
        <v>1109</v>
      </c>
      <c r="M126" s="141" t="s">
        <v>1110</v>
      </c>
      <c r="N126" s="142" t="str">
        <f t="shared" si="7"/>
        <v/>
      </c>
    </row>
    <row r="127" spans="1:14" x14ac:dyDescent="0.25">
      <c r="B127" s="72" t="str">
        <f>IF(A127&lt;&gt;"",VLOOKUP(A127,'PERFORMANCE AREAS'!$A$1:$B$9,2,FALSE),"")</f>
        <v/>
      </c>
      <c r="C127" s="145"/>
      <c r="D127" s="145" t="str">
        <f t="shared" si="4"/>
        <v/>
      </c>
      <c r="E127" s="140" t="str">
        <f>IF(C127&lt;&gt;"",VLOOKUP(C127,'Matrice Generale indicatori'!$A$1:$B$6,2,FALSE),"")</f>
        <v/>
      </c>
      <c r="G127" s="143" t="str">
        <f t="shared" si="5"/>
        <v/>
      </c>
      <c r="J127" s="143" t="str">
        <f t="shared" si="6"/>
        <v/>
      </c>
      <c r="L127" s="72" t="s">
        <v>63</v>
      </c>
      <c r="M127" s="141" t="s">
        <v>1111</v>
      </c>
      <c r="N127" s="142" t="str">
        <f t="shared" si="7"/>
        <v>A-A structured Career Development strategy is not in place. Communications are issued on a sporadic basis, information relating to career development opportunities is available on request to the HR Department. There is no shared understanding in relation to career development  and an informal approach is used to fill roles internally i.e., word of mouth recommendations.</v>
      </c>
    </row>
    <row r="128" spans="1:14" x14ac:dyDescent="0.25">
      <c r="B128" s="72" t="str">
        <f>IF(A128&lt;&gt;"",VLOOKUP(A128,'PERFORMANCE AREAS'!$A$1:$B$9,2,FALSE),"")</f>
        <v/>
      </c>
      <c r="D128" s="145" t="str">
        <f t="shared" si="4"/>
        <v/>
      </c>
      <c r="E128" s="140" t="str">
        <f>IF(C128&lt;&gt;"",VLOOKUP(C128,'Matrice Generale indicatori'!$A$1:$B$6,2,FALSE),"")</f>
        <v/>
      </c>
      <c r="G128" s="143" t="str">
        <f t="shared" si="5"/>
        <v/>
      </c>
      <c r="J128" s="143" t="str">
        <f t="shared" si="6"/>
        <v/>
      </c>
      <c r="L128" s="72" t="s">
        <v>64</v>
      </c>
      <c r="M128" s="141" t="s">
        <v>1112</v>
      </c>
      <c r="N128" s="142" t="str">
        <f t="shared" si="7"/>
        <v xml:space="preserve">B-There is a shared understanding in relation to the purpose of a career development strategy and there is a recognition that a formal strategy should be implemented. Role descriptions, competency profiles and career paths have been documented for certain functional domains e.g., finance, data analytics and some support is in place for these groups only e.g., mentoring scheme.
</v>
      </c>
    </row>
    <row r="129" spans="1:14" x14ac:dyDescent="0.25">
      <c r="B129" s="72" t="str">
        <f>IF(A129&lt;&gt;"",VLOOKUP(A129,'PERFORMANCE AREAS'!$A$1:$B$9,2,FALSE),"")</f>
        <v/>
      </c>
      <c r="D129" s="145" t="str">
        <f t="shared" si="4"/>
        <v/>
      </c>
      <c r="E129" s="140" t="str">
        <f>IF(C129&lt;&gt;"",VLOOKUP(C129,'Matrice Generale indicatori'!$A$1:$B$6,2,FALSE),"")</f>
        <v/>
      </c>
      <c r="G129" s="143" t="str">
        <f t="shared" si="5"/>
        <v/>
      </c>
      <c r="J129" s="143" t="str">
        <f t="shared" si="6"/>
        <v/>
      </c>
      <c r="L129" s="72" t="s">
        <v>66</v>
      </c>
      <c r="M129" s="141" t="s">
        <v>1113</v>
      </c>
      <c r="N129" s="142" t="str">
        <f t="shared" si="7"/>
        <v>C-A competency framework defining the knowledge, skills and behaviours required in each role to perform the job effectively is in place. A career model documents the vertical and horizontal career paths across functional domains and provides a structured and transparent approach to staff regarding the abilities, training and experience required for career progression.</v>
      </c>
    </row>
    <row r="130" spans="1:14" x14ac:dyDescent="0.25">
      <c r="B130" s="72" t="str">
        <f>IF(A130&lt;&gt;"",VLOOKUP(A130,'PERFORMANCE AREAS'!$A$1:$B$9,2,FALSE),"")</f>
        <v/>
      </c>
      <c r="D130" s="145" t="str">
        <f t="shared" si="4"/>
        <v/>
      </c>
      <c r="E130" s="140" t="str">
        <f>IF(C130&lt;&gt;"",VLOOKUP(C130,'Matrice Generale indicatori'!$A$1:$B$6,2,FALSE),"")</f>
        <v/>
      </c>
      <c r="G130" s="143" t="str">
        <f t="shared" si="5"/>
        <v/>
      </c>
      <c r="J130" s="143" t="str">
        <f t="shared" si="6"/>
        <v/>
      </c>
      <c r="L130" s="72" t="s">
        <v>65</v>
      </c>
      <c r="M130" s="141" t="s">
        <v>1114</v>
      </c>
      <c r="N130" s="142" t="str">
        <f t="shared" si="7"/>
        <v>D-A personalised development plan that includes, for example, career coaches and leadership programmes is in place for all employees. Plans refer to the competency framework as well as functional domains which set out the groups of activities within Organization and are used to inform development actions associated with a chosen career path e.g., tax policy domain. A competency-based career development approach fully integrates organizational performance and the organization’s overall strategic plan.</v>
      </c>
    </row>
    <row r="131" spans="1:14" ht="45" x14ac:dyDescent="0.25">
      <c r="A131" s="72" t="s">
        <v>178</v>
      </c>
      <c r="B131" s="72" t="str">
        <f>IF(A131&lt;&gt;"",VLOOKUP(A131,'PERFORMANCE AREAS'!$A$1:$B$9,2,FALSE),"")</f>
        <v>Career development</v>
      </c>
      <c r="C131" s="146">
        <v>1</v>
      </c>
      <c r="D131" s="145" t="str">
        <f t="shared" ref="D131:D194" si="8">IF(C131&lt;&gt;"",CONCATENATE(A131,".",C131),"")</f>
        <v>PA4.1</v>
      </c>
      <c r="E131" s="140" t="str">
        <f>IF(C131&lt;&gt;"",VLOOKUP(C131,'Matrice Generale indicatori'!$A$1:$B$6,2,FALSE),"")</f>
        <v>Implementation &amp; Effectiveness</v>
      </c>
      <c r="F131" s="143" t="s">
        <v>7</v>
      </c>
      <c r="G131" s="143" t="str">
        <f t="shared" ref="G131:G194" si="9">IF(C131&lt;&gt;"",CONCATENATE(A131,".",F131),"")</f>
        <v>PA4.1.2</v>
      </c>
      <c r="H131" s="140" t="s">
        <v>1115</v>
      </c>
      <c r="I131" s="143" t="s">
        <v>80</v>
      </c>
      <c r="J131" s="143" t="str">
        <f t="shared" ref="J131:J194" si="10">IF(C131&lt;&gt;"",CONCATENATE(A131,".",I131),"")</f>
        <v>PA4.1.2.1</v>
      </c>
      <c r="K131" s="74" t="s">
        <v>1116</v>
      </c>
      <c r="M131" s="141" t="s">
        <v>1117</v>
      </c>
      <c r="N131" s="142" t="str">
        <f t="shared" si="7"/>
        <v/>
      </c>
    </row>
    <row r="132" spans="1:14" x14ac:dyDescent="0.25">
      <c r="B132" s="72" t="str">
        <f>IF(A132&lt;&gt;"",VLOOKUP(A132,'PERFORMANCE AREAS'!$A$1:$B$9,2,FALSE),"")</f>
        <v/>
      </c>
      <c r="D132" s="145" t="str">
        <f t="shared" si="8"/>
        <v/>
      </c>
      <c r="E132" s="140" t="str">
        <f>IF(C132&lt;&gt;"",VLOOKUP(C132,'Matrice Generale indicatori'!$A$1:$B$6,2,FALSE),"")</f>
        <v/>
      </c>
      <c r="G132" s="143" t="str">
        <f t="shared" si="9"/>
        <v/>
      </c>
      <c r="J132" s="143" t="str">
        <f t="shared" si="10"/>
        <v/>
      </c>
      <c r="L132" s="72" t="s">
        <v>63</v>
      </c>
      <c r="M132" s="141" t="s">
        <v>1118</v>
      </c>
      <c r="N132" s="142" t="str">
        <f t="shared" ref="N132:N195" si="11">IF(L132&lt;&gt;"",CONCATENATE(L132,"-",M132),"")</f>
        <v xml:space="preserve">A-Career development procedures are characterised by low levels of digitalization. No formal career development strategy is in place. Unstructured data relating to activities e.g., peer support groups, is saved in internal systems and local databases with limited capacity for integration. The quality and relevance of available information is poor.
</v>
      </c>
    </row>
    <row r="133" spans="1:14" x14ac:dyDescent="0.25">
      <c r="B133" s="72" t="str">
        <f>IF(A133&lt;&gt;"",VLOOKUP(A133,'PERFORMANCE AREAS'!$A$1:$B$9,2,FALSE),"")</f>
        <v/>
      </c>
      <c r="D133" s="145" t="str">
        <f t="shared" si="8"/>
        <v/>
      </c>
      <c r="E133" s="140" t="str">
        <f>IF(C133&lt;&gt;"",VLOOKUP(C133,'Matrice Generale indicatori'!$A$1:$B$6,2,FALSE),"")</f>
        <v/>
      </c>
      <c r="G133" s="143" t="str">
        <f t="shared" si="9"/>
        <v/>
      </c>
      <c r="J133" s="143" t="str">
        <f t="shared" si="10"/>
        <v/>
      </c>
      <c r="L133" s="72" t="s">
        <v>64</v>
      </c>
      <c r="M133" s="141" t="s">
        <v>1119</v>
      </c>
      <c r="N133" s="142" t="str">
        <f t="shared" si="11"/>
        <v>B-Career development procedures are partially digitalized. Electronic solutions are in place for standard processes e.g., mentoring and coaching programmes applications. An unstructured approach operates with some activities available to certain functional domains or at senior management level only. There is a focus on improving the digital infrastructure to support the implementation of a formal career development strategy.</v>
      </c>
    </row>
    <row r="134" spans="1:14" x14ac:dyDescent="0.25">
      <c r="B134" s="72" t="str">
        <f>IF(A134&lt;&gt;"",VLOOKUP(A134,'PERFORMANCE AREAS'!$A$1:$B$9,2,FALSE),"")</f>
        <v/>
      </c>
      <c r="D134" s="145" t="str">
        <f t="shared" si="8"/>
        <v/>
      </c>
      <c r="E134" s="140" t="str">
        <f>IF(C134&lt;&gt;"",VLOOKUP(C134,'Matrice Generale indicatori'!$A$1:$B$6,2,FALSE),"")</f>
        <v/>
      </c>
      <c r="G134" s="143" t="str">
        <f t="shared" si="9"/>
        <v/>
      </c>
      <c r="J134" s="143" t="str">
        <f t="shared" si="10"/>
        <v/>
      </c>
      <c r="L134" s="72" t="s">
        <v>66</v>
      </c>
      <c r="M134" s="141" t="s">
        <v>1120</v>
      </c>
      <c r="N134" s="142" t="str">
        <f t="shared" si="11"/>
        <v xml:space="preserve">C-Career development procedures are digitalized. A technology solution enables the workforce to access the competency framework and career model on a range of devices. These documents provide a structured and transparent approach to staff regarding the abilities, training and experience required for career progression in each functional domain. The system is integrated with other HR functions which enables a joined up approach in relation to talent management and training management. </v>
      </c>
    </row>
    <row r="135" spans="1:14" x14ac:dyDescent="0.25">
      <c r="B135" s="72" t="str">
        <f>IF(A135&lt;&gt;"",VLOOKUP(A135,'PERFORMANCE AREAS'!$A$1:$B$9,2,FALSE),"")</f>
        <v/>
      </c>
      <c r="D135" s="145" t="str">
        <f t="shared" si="8"/>
        <v/>
      </c>
      <c r="E135" s="140" t="str">
        <f>IF(C135&lt;&gt;"",VLOOKUP(C135,'Matrice Generale indicatori'!$A$1:$B$6,2,FALSE),"")</f>
        <v/>
      </c>
      <c r="G135" s="143" t="str">
        <f t="shared" si="9"/>
        <v/>
      </c>
      <c r="J135" s="143" t="str">
        <f t="shared" si="10"/>
        <v/>
      </c>
      <c r="L135" s="72" t="s">
        <v>65</v>
      </c>
      <c r="M135" s="141" t="s">
        <v>1121</v>
      </c>
      <c r="N135" s="142" t="str">
        <f t="shared" si="11"/>
        <v xml:space="preserve">D-
Automated solutions ensure that staff is able to design a personalised career development plan based on the competency framework and career model. These tools inform development actions associated with a chosen career path and functional domain. Supports including career coaches etc. are available through digital platforms to staff members through a range of devices. The system enables the integration of the career development plan with available training interventions to address learning needs.
</v>
      </c>
    </row>
    <row r="136" spans="1:14" ht="30" x14ac:dyDescent="0.25">
      <c r="A136" s="72" t="s">
        <v>178</v>
      </c>
      <c r="B136" s="72" t="str">
        <f>IF(A136&lt;&gt;"",VLOOKUP(A136,'PERFORMANCE AREAS'!$A$1:$B$9,2,FALSE),"")</f>
        <v>Career development</v>
      </c>
      <c r="C136" s="146">
        <v>1</v>
      </c>
      <c r="D136" s="145" t="str">
        <f t="shared" si="8"/>
        <v>PA4.1</v>
      </c>
      <c r="E136" s="140" t="str">
        <f>IF(C136&lt;&gt;"",VLOOKUP(C136,'Matrice Generale indicatori'!$A$1:$B$6,2,FALSE),"")</f>
        <v>Implementation &amp; Effectiveness</v>
      </c>
      <c r="F136" s="143" t="s">
        <v>84</v>
      </c>
      <c r="G136" s="143" t="str">
        <f t="shared" si="9"/>
        <v>PA4.1.3</v>
      </c>
      <c r="H136" s="140" t="s">
        <v>1122</v>
      </c>
      <c r="I136" s="143" t="s">
        <v>86</v>
      </c>
      <c r="J136" s="143" t="str">
        <f t="shared" si="10"/>
        <v>PA4.1.3.1</v>
      </c>
      <c r="K136" s="74" t="s">
        <v>1123</v>
      </c>
      <c r="M136" s="141" t="s">
        <v>1124</v>
      </c>
      <c r="N136" s="142" t="str">
        <f t="shared" si="11"/>
        <v/>
      </c>
    </row>
    <row r="137" spans="1:14" x14ac:dyDescent="0.25">
      <c r="B137" s="72" t="str">
        <f>IF(A137&lt;&gt;"",VLOOKUP(A137,'PERFORMANCE AREAS'!$A$1:$B$9,2,FALSE),"")</f>
        <v/>
      </c>
      <c r="D137" s="145" t="str">
        <f t="shared" si="8"/>
        <v/>
      </c>
      <c r="E137" s="140" t="str">
        <f>IF(C137&lt;&gt;"",VLOOKUP(C137,'Matrice Generale indicatori'!$A$1:$B$6,2,FALSE),"")</f>
        <v/>
      </c>
      <c r="G137" s="143" t="str">
        <f t="shared" si="9"/>
        <v/>
      </c>
      <c r="J137" s="143" t="str">
        <f t="shared" si="10"/>
        <v/>
      </c>
      <c r="L137" s="72" t="s">
        <v>63</v>
      </c>
      <c r="M137" s="141" t="s">
        <v>1125</v>
      </c>
      <c r="N137" s="142" t="str">
        <f t="shared" si="11"/>
        <v xml:space="preserve">A-A structured career development strategy is not in place. Communication is fragmented and considered on an ad-hoc basis as required by legislation or agreement with trade unions e.g., internal career development opportunities such as secondment and job rotation schemes. Information relating to career development opportunities is available on request to the HR department by staff member. </v>
      </c>
    </row>
    <row r="138" spans="1:14" x14ac:dyDescent="0.25">
      <c r="B138" s="72" t="str">
        <f>IF(A138&lt;&gt;"",VLOOKUP(A138,'PERFORMANCE AREAS'!$A$1:$B$9,2,FALSE),"")</f>
        <v/>
      </c>
      <c r="D138" s="145" t="str">
        <f t="shared" si="8"/>
        <v/>
      </c>
      <c r="E138" s="140" t="str">
        <f>IF(C138&lt;&gt;"",VLOOKUP(C138,'Matrice Generale indicatori'!$A$1:$B$6,2,FALSE),"")</f>
        <v/>
      </c>
      <c r="G138" s="143" t="str">
        <f t="shared" si="9"/>
        <v/>
      </c>
      <c r="J138" s="143" t="str">
        <f t="shared" si="10"/>
        <v/>
      </c>
      <c r="L138" s="72" t="s">
        <v>64</v>
      </c>
      <c r="M138" s="141" t="s">
        <v>1126</v>
      </c>
      <c r="N138" s="142" t="str">
        <f t="shared" si="11"/>
        <v>B-A structured career development strategy is in place but the quality of the communication approach is varied and dependent on the individual business area. Conscious efforts are made to improve the available information  relating to development paths for certain individual occupational groups available on the intranet e.g., training opportunities as well as case studies of employees who have successfully developed their career in both lateral and upward directions.</v>
      </c>
    </row>
    <row r="139" spans="1:14" x14ac:dyDescent="0.25">
      <c r="B139" s="72" t="str">
        <f>IF(A139&lt;&gt;"",VLOOKUP(A139,'PERFORMANCE AREAS'!$A$1:$B$9,2,FALSE),"")</f>
        <v/>
      </c>
      <c r="D139" s="145" t="str">
        <f t="shared" si="8"/>
        <v/>
      </c>
      <c r="E139" s="140" t="str">
        <f>IF(C139&lt;&gt;"",VLOOKUP(C139,'Matrice Generale indicatori'!$A$1:$B$6,2,FALSE),"")</f>
        <v/>
      </c>
      <c r="G139" s="143" t="str">
        <f t="shared" si="9"/>
        <v/>
      </c>
      <c r="J139" s="143" t="str">
        <f t="shared" si="10"/>
        <v/>
      </c>
      <c r="L139" s="72" t="s">
        <v>66</v>
      </c>
      <c r="M139" s="141" t="s">
        <v>1127</v>
      </c>
      <c r="N139" s="142" t="str">
        <f t="shared" si="11"/>
        <v xml:space="preserve">C-A proactive career development strategy is in place which is complemented by a strong focus on communications with active engagement with both internal and external platforms e.g., social media, regular bulletins. Serving and potential staff members are familiar with the career development opportunities specific to their occupational group as well as other opportunities e.g. leadership development programmes for executives, career coaching sessions. 
</v>
      </c>
    </row>
    <row r="140" spans="1:14" x14ac:dyDescent="0.25">
      <c r="B140" s="72" t="str">
        <f>IF(A140&lt;&gt;"",VLOOKUP(A140,'PERFORMANCE AREAS'!$A$1:$B$9,2,FALSE),"")</f>
        <v/>
      </c>
      <c r="D140" s="145" t="str">
        <f t="shared" si="8"/>
        <v/>
      </c>
      <c r="E140" s="140" t="str">
        <f>IF(C140&lt;&gt;"",VLOOKUP(C140,'Matrice Generale indicatori'!$A$1:$B$6,2,FALSE),"")</f>
        <v/>
      </c>
      <c r="G140" s="143" t="str">
        <f t="shared" si="9"/>
        <v/>
      </c>
      <c r="J140" s="143" t="str">
        <f t="shared" si="10"/>
        <v/>
      </c>
      <c r="L140" s="72" t="s">
        <v>65</v>
      </c>
      <c r="M140" s="141" t="s">
        <v>1128</v>
      </c>
      <c r="N140" s="142" t="str">
        <f t="shared" si="11"/>
        <v xml:space="preserve">D-A predictive career development strategy is in place with examples of innovative initiatives including a dedicated career development week. Career development opportunities are communicated in a transparent manner to all staff members through multiple communication channels. A strong talent management plan is in place with high potential staff members identified to participate in a specific career development programme which aims to develop a talent pipeline for future senior executives.
</v>
      </c>
    </row>
    <row r="141" spans="1:14" ht="75" x14ac:dyDescent="0.25">
      <c r="A141" s="72" t="s">
        <v>178</v>
      </c>
      <c r="B141" s="72" t="str">
        <f>IF(A141&lt;&gt;"",VLOOKUP(A141,'PERFORMANCE AREAS'!$A$1:$B$9,2,FALSE),"")</f>
        <v>Career development</v>
      </c>
      <c r="C141" s="146">
        <v>1</v>
      </c>
      <c r="D141" s="145" t="str">
        <f t="shared" si="8"/>
        <v>PA4.1</v>
      </c>
      <c r="E141" s="140" t="str">
        <f>IF(C141&lt;&gt;"",VLOOKUP(C141,'Matrice Generale indicatori'!$A$1:$B$6,2,FALSE),"")</f>
        <v>Implementation &amp; Effectiveness</v>
      </c>
      <c r="F141" s="143" t="s">
        <v>90</v>
      </c>
      <c r="G141" s="143" t="str">
        <f t="shared" si="9"/>
        <v>PA4.1.4</v>
      </c>
      <c r="H141" s="140" t="s">
        <v>1129</v>
      </c>
      <c r="I141" s="143" t="s">
        <v>92</v>
      </c>
      <c r="J141" s="143" t="str">
        <f t="shared" si="10"/>
        <v>PA4.1.4.1</v>
      </c>
      <c r="K141" s="74" t="s">
        <v>1130</v>
      </c>
      <c r="M141" s="141" t="s">
        <v>1131</v>
      </c>
      <c r="N141" s="142" t="str">
        <f t="shared" si="11"/>
        <v/>
      </c>
    </row>
    <row r="142" spans="1:14" x14ac:dyDescent="0.25">
      <c r="B142" s="72" t="str">
        <f>IF(A142&lt;&gt;"",VLOOKUP(A142,'PERFORMANCE AREAS'!$A$1:$B$9,2,FALSE),"")</f>
        <v/>
      </c>
      <c r="D142" s="145" t="str">
        <f t="shared" si="8"/>
        <v/>
      </c>
      <c r="E142" s="140" t="str">
        <f>IF(C142&lt;&gt;"",VLOOKUP(C142,'Matrice Generale indicatori'!$A$1:$B$6,2,FALSE),"")</f>
        <v/>
      </c>
      <c r="G142" s="143" t="str">
        <f t="shared" si="9"/>
        <v/>
      </c>
      <c r="J142" s="143" t="str">
        <f t="shared" si="10"/>
        <v/>
      </c>
      <c r="L142" s="72" t="s">
        <v>63</v>
      </c>
      <c r="M142" s="141" t="s">
        <v>1132</v>
      </c>
      <c r="N142" s="142" t="str">
        <f t="shared" si="11"/>
        <v>A-Typical legislative or reactive RM procedures are mainly applied. There are no formal processes or consistent actions for indentifying and managing CD risks. The most important  CD  risks might be known but there are no mitigation plans and clear links between CD risks and the achievement of CD objectives.</v>
      </c>
    </row>
    <row r="143" spans="1:14" x14ac:dyDescent="0.25">
      <c r="B143" s="72" t="str">
        <f>IF(A143&lt;&gt;"",VLOOKUP(A143,'PERFORMANCE AREAS'!$A$1:$B$9,2,FALSE),"")</f>
        <v/>
      </c>
      <c r="D143" s="145" t="str">
        <f t="shared" si="8"/>
        <v/>
      </c>
      <c r="E143" s="140" t="str">
        <f>IF(C143&lt;&gt;"",VLOOKUP(C143,'Matrice Generale indicatori'!$A$1:$B$6,2,FALSE),"")</f>
        <v/>
      </c>
      <c r="G143" s="143" t="str">
        <f t="shared" si="9"/>
        <v/>
      </c>
      <c r="J143" s="143" t="str">
        <f t="shared" si="10"/>
        <v/>
      </c>
      <c r="L143" s="72" t="s">
        <v>64</v>
      </c>
      <c r="M143" s="141" t="s">
        <v>1133</v>
      </c>
      <c r="N143" s="142" t="str">
        <f t="shared" si="11"/>
        <v xml:space="preserve">B-A systematic, timely and structured  RM approach is progressively applied to core CD issues. Some RM processes are documented and some mitigation plans are developing for critical CD risks. A framework for managing risks  is designing and RM principles are increasingly adopted. There are no assigned employees who have the accountability to manage risks. The organization is mainly focused on risk avoidance.
</v>
      </c>
    </row>
    <row r="144" spans="1:14" x14ac:dyDescent="0.25">
      <c r="B144" s="72" t="str">
        <f>IF(A144&lt;&gt;"",VLOOKUP(A144,'PERFORMANCE AREAS'!$A$1:$B$9,2,FALSE),"")</f>
        <v/>
      </c>
      <c r="D144" s="145" t="str">
        <f t="shared" si="8"/>
        <v/>
      </c>
      <c r="E144" s="140" t="str">
        <f>IF(C144&lt;&gt;"",VLOOKUP(C144,'Matrice Generale indicatori'!$A$1:$B$6,2,FALSE),"")</f>
        <v/>
      </c>
      <c r="G144" s="143" t="str">
        <f t="shared" si="9"/>
        <v/>
      </c>
      <c r="J144" s="143" t="str">
        <f t="shared" si="10"/>
        <v/>
      </c>
      <c r="L144" s="72" t="s">
        <v>66</v>
      </c>
      <c r="M144" s="141" t="s">
        <v>1134</v>
      </c>
      <c r="N144" s="142" t="str">
        <f t="shared" si="11"/>
        <v>C-An advanced risk management system on identifying, analyzing, evaluating, treating and monitoring CD risks has been established. Risk Management is an integral part of decision making contributing to the achievement of objectives of CD and is tailored to the processes and  practices of the CD. Advanced communication, reporting and control mechanisms are present. Functions, roles and responsibilities regarding managing  risk are explicitly defined and accepted. Risk management processes are monitored and reviewed for continuous improvement.</v>
      </c>
    </row>
    <row r="145" spans="1:14" x14ac:dyDescent="0.25">
      <c r="B145" s="72" t="str">
        <f>IF(A145&lt;&gt;"",VLOOKUP(A145,'PERFORMANCE AREAS'!$A$1:$B$9,2,FALSE),"")</f>
        <v/>
      </c>
      <c r="D145" s="145" t="str">
        <f t="shared" si="8"/>
        <v/>
      </c>
      <c r="E145" s="140" t="str">
        <f>IF(C145&lt;&gt;"",VLOOKUP(C145,'Matrice Generale indicatori'!$A$1:$B$6,2,FALSE),"")</f>
        <v/>
      </c>
      <c r="G145" s="143" t="str">
        <f t="shared" si="9"/>
        <v/>
      </c>
      <c r="J145" s="143" t="str">
        <f t="shared" si="10"/>
        <v/>
      </c>
      <c r="L145" s="72" t="s">
        <v>65</v>
      </c>
      <c r="M145" s="141" t="s">
        <v>1135</v>
      </c>
      <c r="N145" s="142" t="str">
        <f t="shared" si="11"/>
        <v>D-There is a fully integrated HR Risk Management system in the whole Risk Management System of the organization. Sophisticated risk management processes  and intelligent tools and techniques are applied in the identification, assessment and treatment of CD risks. All decisions on  CD  issues  are based on documented assessments of risks and opportunities supporting  innovation. Key risks indicators and predictive risk analytics are used.  An optimised approach to address uncertainty is applied and the organization's focus is on intelligent risk taking and excellence.</v>
      </c>
    </row>
    <row r="146" spans="1:14" ht="45" x14ac:dyDescent="0.25">
      <c r="A146" s="72" t="s">
        <v>178</v>
      </c>
      <c r="B146" s="72" t="str">
        <f>IF(A146&lt;&gt;"",VLOOKUP(A146,'PERFORMANCE AREAS'!$A$1:$B$9,2,FALSE),"")</f>
        <v>Career development</v>
      </c>
      <c r="C146" s="146">
        <v>2</v>
      </c>
      <c r="D146" s="145" t="str">
        <f t="shared" si="8"/>
        <v>PA4.2</v>
      </c>
      <c r="E146" s="140" t="str">
        <f>IF(C146&lt;&gt;"",VLOOKUP(C146,'Matrice Generale indicatori'!$A$1:$B$6,2,FALSE),"")</f>
        <v>HR Strategy</v>
      </c>
      <c r="F146" s="143" t="s">
        <v>37</v>
      </c>
      <c r="G146" s="143" t="str">
        <f t="shared" si="9"/>
        <v>PA4.2.1</v>
      </c>
      <c r="H146" s="140" t="s">
        <v>1136</v>
      </c>
      <c r="I146" s="143" t="s">
        <v>12</v>
      </c>
      <c r="J146" s="143" t="str">
        <f t="shared" si="10"/>
        <v>PA4.2.1.1</v>
      </c>
      <c r="K146" s="74" t="s">
        <v>1137</v>
      </c>
      <c r="M146" s="141" t="s">
        <v>1138</v>
      </c>
      <c r="N146" s="142" t="str">
        <f t="shared" si="11"/>
        <v/>
      </c>
    </row>
    <row r="147" spans="1:14" x14ac:dyDescent="0.25">
      <c r="B147" s="72" t="str">
        <f>IF(A147&lt;&gt;"",VLOOKUP(A147,'PERFORMANCE AREAS'!$A$1:$B$9,2,FALSE),"")</f>
        <v/>
      </c>
      <c r="D147" s="145" t="str">
        <f t="shared" si="8"/>
        <v/>
      </c>
      <c r="E147" s="140" t="str">
        <f>IF(C147&lt;&gt;"",VLOOKUP(C147,'Matrice Generale indicatori'!$A$1:$B$6,2,FALSE),"")</f>
        <v/>
      </c>
      <c r="G147" s="143" t="str">
        <f t="shared" si="9"/>
        <v/>
      </c>
      <c r="J147" s="143" t="str">
        <f t="shared" si="10"/>
        <v/>
      </c>
      <c r="L147" s="72" t="s">
        <v>63</v>
      </c>
      <c r="M147" s="141" t="s">
        <v>1139</v>
      </c>
      <c r="N147" s="142" t="str">
        <f t="shared" si="11"/>
        <v xml:space="preserve">A-Career Development is not recognized as strategic tool. CD is determined by legal requirements only or it concerns spontaneous or ad hoc practices </v>
      </c>
    </row>
    <row r="148" spans="1:14" x14ac:dyDescent="0.25">
      <c r="B148" s="72" t="str">
        <f>IF(A148&lt;&gt;"",VLOOKUP(A148,'PERFORMANCE AREAS'!$A$1:$B$9,2,FALSE),"")</f>
        <v/>
      </c>
      <c r="D148" s="145" t="str">
        <f t="shared" si="8"/>
        <v/>
      </c>
      <c r="E148" s="140" t="str">
        <f>IF(C148&lt;&gt;"",VLOOKUP(C148,'Matrice Generale indicatori'!$A$1:$B$6,2,FALSE),"")</f>
        <v/>
      </c>
      <c r="G148" s="143" t="str">
        <f t="shared" si="9"/>
        <v/>
      </c>
      <c r="J148" s="143" t="str">
        <f t="shared" si="10"/>
        <v/>
      </c>
      <c r="L148" s="72" t="s">
        <v>64</v>
      </c>
      <c r="M148" s="141" t="s">
        <v>1140</v>
      </c>
      <c r="N148" s="142" t="str">
        <f t="shared" si="11"/>
        <v xml:space="preserve">B-The importance of CD for the Organization growth is recognized by HR progressively. Defined practices such as identification of  employee career needs, career paths are developed in order to achieve alignment of employees career expectations with organization’s needs.  </v>
      </c>
    </row>
    <row r="149" spans="1:14" x14ac:dyDescent="0.25">
      <c r="B149" s="72" t="str">
        <f>IF(A149&lt;&gt;"",VLOOKUP(A149,'PERFORMANCE AREAS'!$A$1:$B$9,2,FALSE),"")</f>
        <v/>
      </c>
      <c r="D149" s="145" t="str">
        <f t="shared" si="8"/>
        <v/>
      </c>
      <c r="E149" s="140" t="str">
        <f>IF(C149&lt;&gt;"",VLOOKUP(C149,'Matrice Generale indicatori'!$A$1:$B$6,2,FALSE),"")</f>
        <v/>
      </c>
      <c r="G149" s="143" t="str">
        <f t="shared" si="9"/>
        <v/>
      </c>
      <c r="J149" s="143" t="str">
        <f t="shared" si="10"/>
        <v/>
      </c>
      <c r="L149" s="72" t="s">
        <v>66</v>
      </c>
      <c r="M149" s="141" t="s">
        <v>1141</v>
      </c>
      <c r="N149" s="142" t="str">
        <f t="shared" si="11"/>
        <v>C-Career Development plays an advanced role to HR strategy for an  effective management of human resources. HR strategy focuses onto career issues such as reducing employee attrition, developing high-potential candidates providing sound opportunities for personal and Organizational growth.</v>
      </c>
    </row>
    <row r="150" spans="1:14" x14ac:dyDescent="0.25">
      <c r="B150" s="72" t="str">
        <f>IF(A150&lt;&gt;"",VLOOKUP(A150,'PERFORMANCE AREAS'!$A$1:$B$9,2,FALSE),"")</f>
        <v/>
      </c>
      <c r="D150" s="145" t="str">
        <f t="shared" si="8"/>
        <v/>
      </c>
      <c r="E150" s="140" t="str">
        <f>IF(C150&lt;&gt;"",VLOOKUP(C150,'Matrice Generale indicatori'!$A$1:$B$6,2,FALSE),"")</f>
        <v/>
      </c>
      <c r="G150" s="143" t="str">
        <f t="shared" si="9"/>
        <v/>
      </c>
      <c r="J150" s="143" t="str">
        <f t="shared" si="10"/>
        <v/>
      </c>
      <c r="L150" s="72" t="s">
        <v>65</v>
      </c>
      <c r="M150" s="141" t="s">
        <v>1142</v>
      </c>
      <c r="N150" s="142" t="str">
        <f t="shared" si="11"/>
        <v xml:space="preserve">D-Career Development is fully integrated to organizational culture and people management, ensuring engagement and growth of the members of the organization. Personalized development and career progress plan, which is compiled in cooperation with every employee and his/ her manager, supports ongoing job-based learning and personal growth. Regular monitoring provides well-informed decisions. </v>
      </c>
    </row>
    <row r="151" spans="1:14" ht="60" x14ac:dyDescent="0.25">
      <c r="A151" s="72" t="s">
        <v>178</v>
      </c>
      <c r="B151" s="72" t="str">
        <f>IF(A151&lt;&gt;"",VLOOKUP(A151,'PERFORMANCE AREAS'!$A$1:$B$9,2,FALSE),"")</f>
        <v>Career development</v>
      </c>
      <c r="C151" s="146">
        <v>3</v>
      </c>
      <c r="D151" s="145" t="str">
        <f t="shared" si="8"/>
        <v>PA4.3</v>
      </c>
      <c r="E151" s="140" t="str">
        <f>IF(C151&lt;&gt;"",VLOOKUP(C151,'Matrice Generale indicatori'!$A$1:$B$6,2,FALSE),"")</f>
        <v>Change management &amp; Risk management</v>
      </c>
      <c r="F151" s="143" t="s">
        <v>48</v>
      </c>
      <c r="G151" s="143" t="str">
        <f t="shared" si="9"/>
        <v>PA4.3.1</v>
      </c>
      <c r="H151" s="140" t="s">
        <v>1143</v>
      </c>
      <c r="I151" s="143" t="s">
        <v>67</v>
      </c>
      <c r="J151" s="143" t="str">
        <f t="shared" si="10"/>
        <v>PA4.3.1.1</v>
      </c>
      <c r="K151" s="74" t="s">
        <v>1144</v>
      </c>
      <c r="M151" s="141" t="s">
        <v>1145</v>
      </c>
      <c r="N151" s="142" t="str">
        <f t="shared" si="11"/>
        <v/>
      </c>
    </row>
    <row r="152" spans="1:14" x14ac:dyDescent="0.25">
      <c r="B152" s="72" t="str">
        <f>IF(A152&lt;&gt;"",VLOOKUP(A152,'PERFORMANCE AREAS'!$A$1:$B$9,2,FALSE),"")</f>
        <v/>
      </c>
      <c r="D152" s="145" t="str">
        <f t="shared" si="8"/>
        <v/>
      </c>
      <c r="E152" s="140" t="str">
        <f>IF(C152&lt;&gt;"",VLOOKUP(C152,'Matrice Generale indicatori'!$A$1:$B$6,2,FALSE),"")</f>
        <v/>
      </c>
      <c r="G152" s="143" t="str">
        <f t="shared" si="9"/>
        <v/>
      </c>
      <c r="J152" s="143" t="str">
        <f t="shared" si="10"/>
        <v/>
      </c>
      <c r="L152" s="72" t="s">
        <v>63</v>
      </c>
      <c r="M152" s="141" t="s">
        <v>1146</v>
      </c>
      <c r="N152" s="142" t="str">
        <f t="shared" si="11"/>
        <v>A-Compliance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CD objectives.</v>
      </c>
    </row>
    <row r="153" spans="1:14" x14ac:dyDescent="0.25">
      <c r="B153" s="72" t="str">
        <f>IF(A153&lt;&gt;"",VLOOKUP(A153,'PERFORMANCE AREAS'!$A$1:$B$9,2,FALSE),"")</f>
        <v/>
      </c>
      <c r="D153" s="145" t="str">
        <f t="shared" si="8"/>
        <v/>
      </c>
      <c r="E153" s="140" t="str">
        <f>IF(C153&lt;&gt;"",VLOOKUP(C153,'Matrice Generale indicatori'!$A$1:$B$6,2,FALSE),"")</f>
        <v/>
      </c>
      <c r="G153" s="143" t="str">
        <f t="shared" si="9"/>
        <v/>
      </c>
      <c r="J153" s="143" t="str">
        <f t="shared" si="10"/>
        <v/>
      </c>
      <c r="L153" s="72" t="s">
        <v>64</v>
      </c>
      <c r="M153" s="141" t="s">
        <v>1147</v>
      </c>
      <c r="N153" s="142" t="str">
        <f t="shared" si="11"/>
        <v xml:space="preserve">B-A progressing use of structured change management  practices is applied to core CD processes (individual development plans e.t.c.) only and the focus is on critical CD emerging changes. There is a consensus about the importance of Change management. Roles in change management process are clarified, tailor-made communication and training plans are evolved in order to cope with change issues.   </v>
      </c>
    </row>
    <row r="154" spans="1:14" x14ac:dyDescent="0.25">
      <c r="B154" s="72" t="str">
        <f>IF(A154&lt;&gt;"",VLOOKUP(A154,'PERFORMANCE AREAS'!$A$1:$B$9,2,FALSE),"")</f>
        <v/>
      </c>
      <c r="D154" s="145" t="str">
        <f t="shared" si="8"/>
        <v/>
      </c>
      <c r="E154" s="140" t="str">
        <f>IF(C154&lt;&gt;"",VLOOKUP(C154,'Matrice Generale indicatori'!$A$1:$B$6,2,FALSE),"")</f>
        <v/>
      </c>
      <c r="G154" s="143" t="str">
        <f t="shared" si="9"/>
        <v/>
      </c>
      <c r="J154" s="143" t="str">
        <f t="shared" si="10"/>
        <v/>
      </c>
      <c r="L154" s="72" t="s">
        <v>66</v>
      </c>
      <c r="M154" s="141" t="s">
        <v>1148</v>
      </c>
      <c r="N154" s="142" t="str">
        <f t="shared" si="11"/>
        <v xml:space="preserve">C-Change management practices are integrated to CD, covering change preparation, communication and training to increase CD practices effectiveness. Change management practices are applied consistently to all CD procedures.  CD practices are clearly focused on adapting changes effectively. </v>
      </c>
    </row>
    <row r="155" spans="1:14" x14ac:dyDescent="0.25">
      <c r="B155" s="72" t="str">
        <f>IF(A155&lt;&gt;"",VLOOKUP(A155,'PERFORMANCE AREAS'!$A$1:$B$9,2,FALSE),"")</f>
        <v/>
      </c>
      <c r="D155" s="145" t="str">
        <f t="shared" si="8"/>
        <v/>
      </c>
      <c r="E155" s="140" t="str">
        <f>IF(C155&lt;&gt;"",VLOOKUP(C155,'Matrice Generale indicatori'!$A$1:$B$6,2,FALSE),"")</f>
        <v/>
      </c>
      <c r="G155" s="143" t="str">
        <f t="shared" si="9"/>
        <v/>
      </c>
      <c r="J155" s="143" t="str">
        <f t="shared" si="10"/>
        <v/>
      </c>
      <c r="L155" s="72" t="s">
        <v>65</v>
      </c>
      <c r="M155" s="141" t="s">
        <v>1149</v>
      </c>
      <c r="N155" s="142" t="str">
        <f t="shared" si="11"/>
        <v xml:space="preserve">D-Change management processes are fully integrated in CD and are informed by data-driven decisions. Sophisticated change management processes  and optimized tools are applied. Change management framework in CD is mandated and aligned to other HR functions. </v>
      </c>
    </row>
    <row r="156" spans="1:14" ht="45" x14ac:dyDescent="0.25">
      <c r="A156" s="72" t="s">
        <v>178</v>
      </c>
      <c r="B156" s="72" t="str">
        <f>IF(A156&lt;&gt;"",VLOOKUP(A156,'PERFORMANCE AREAS'!$A$1:$B$9,2,FALSE),"")</f>
        <v>Career development</v>
      </c>
      <c r="C156" s="146">
        <v>4</v>
      </c>
      <c r="D156" s="145" t="str">
        <f t="shared" si="8"/>
        <v>PA4.4</v>
      </c>
      <c r="E156" s="140" t="str">
        <f>IF(C156&lt;&gt;"",VLOOKUP(C156,'Matrice Generale indicatori'!$A$1:$B$6,2,FALSE),"")</f>
        <v>Talent Management</v>
      </c>
      <c r="F156" s="143" t="s">
        <v>52</v>
      </c>
      <c r="G156" s="143" t="str">
        <f t="shared" si="9"/>
        <v>PA4.4.1</v>
      </c>
      <c r="H156" s="140" t="s">
        <v>1150</v>
      </c>
      <c r="I156" s="143" t="s">
        <v>29</v>
      </c>
      <c r="J156" s="143" t="str">
        <f t="shared" si="10"/>
        <v>PA4.4.1.1</v>
      </c>
      <c r="K156" s="74" t="s">
        <v>1151</v>
      </c>
      <c r="M156" s="141" t="s">
        <v>1152</v>
      </c>
      <c r="N156" s="142" t="str">
        <f t="shared" si="11"/>
        <v/>
      </c>
    </row>
    <row r="157" spans="1:14" x14ac:dyDescent="0.25">
      <c r="B157" s="72" t="str">
        <f>IF(A157&lt;&gt;"",VLOOKUP(A157,'PERFORMANCE AREAS'!$A$1:$B$9,2,FALSE),"")</f>
        <v/>
      </c>
      <c r="D157" s="145" t="str">
        <f t="shared" si="8"/>
        <v/>
      </c>
      <c r="E157" s="140" t="str">
        <f>IF(C157&lt;&gt;"",VLOOKUP(C157,'Matrice Generale indicatori'!$A$1:$B$6,2,FALSE),"")</f>
        <v/>
      </c>
      <c r="G157" s="143" t="str">
        <f t="shared" si="9"/>
        <v/>
      </c>
      <c r="J157" s="143" t="str">
        <f t="shared" si="10"/>
        <v/>
      </c>
      <c r="L157" s="72" t="s">
        <v>63</v>
      </c>
      <c r="M157" s="141" t="s">
        <v>1153</v>
      </c>
      <c r="N157" s="142" t="str">
        <f t="shared" si="11"/>
        <v xml:space="preserve">A-Career Development is not a systematic process, therefore its impact to Talent Management is limited. Career Development processes are reactively implemented, not directly based upon sound talent management practices. </v>
      </c>
    </row>
    <row r="158" spans="1:14" x14ac:dyDescent="0.25">
      <c r="B158" s="72" t="str">
        <f>IF(A158&lt;&gt;"",VLOOKUP(A158,'PERFORMANCE AREAS'!$A$1:$B$9,2,FALSE),"")</f>
        <v/>
      </c>
      <c r="D158" s="145" t="str">
        <f t="shared" si="8"/>
        <v/>
      </c>
      <c r="E158" s="140" t="str">
        <f>IF(C158&lt;&gt;"",VLOOKUP(C158,'Matrice Generale indicatori'!$A$1:$B$6,2,FALSE),"")</f>
        <v/>
      </c>
      <c r="G158" s="143" t="str">
        <f t="shared" si="9"/>
        <v/>
      </c>
      <c r="J158" s="143" t="str">
        <f t="shared" si="10"/>
        <v/>
      </c>
      <c r="L158" s="72" t="s">
        <v>64</v>
      </c>
      <c r="M158" s="141" t="s">
        <v>1154</v>
      </c>
      <c r="N158" s="142" t="str">
        <f t="shared" si="11"/>
        <v>B-Career Development is progressively considered as important tool to ensure key positions of the organization to be filled with most suitable talents. Career Development processes are defined, connected to specific talent management practices.</v>
      </c>
    </row>
    <row r="159" spans="1:14" x14ac:dyDescent="0.25">
      <c r="B159" s="72" t="str">
        <f>IF(A159&lt;&gt;"",VLOOKUP(A159,'PERFORMANCE AREAS'!$A$1:$B$9,2,FALSE),"")</f>
        <v/>
      </c>
      <c r="D159" s="145" t="str">
        <f t="shared" si="8"/>
        <v/>
      </c>
      <c r="E159" s="140" t="str">
        <f>IF(C159&lt;&gt;"",VLOOKUP(C159,'Matrice Generale indicatori'!$A$1:$B$6,2,FALSE),"")</f>
        <v/>
      </c>
      <c r="G159" s="143" t="str">
        <f t="shared" si="9"/>
        <v/>
      </c>
      <c r="J159" s="143" t="str">
        <f t="shared" si="10"/>
        <v/>
      </c>
      <c r="L159" s="72" t="s">
        <v>66</v>
      </c>
      <c r="M159" s="141" t="s">
        <v>1155</v>
      </c>
      <c r="N159" s="142" t="str">
        <f t="shared" si="11"/>
        <v>C-Career Development processes  build career development paths proactively for the talents to sustain ongoing commitment within the organization. Career Development processes create growth opportunities and positive challenges ahead for talents.</v>
      </c>
    </row>
    <row r="160" spans="1:14" x14ac:dyDescent="0.25">
      <c r="B160" s="72" t="str">
        <f>IF(A160&lt;&gt;"",VLOOKUP(A160,'PERFORMANCE AREAS'!$A$1:$B$9,2,FALSE),"")</f>
        <v/>
      </c>
      <c r="D160" s="145" t="str">
        <f t="shared" si="8"/>
        <v/>
      </c>
      <c r="E160" s="140" t="str">
        <f>IF(C160&lt;&gt;"",VLOOKUP(C160,'Matrice Generale indicatori'!$A$1:$B$6,2,FALSE),"")</f>
        <v/>
      </c>
      <c r="G160" s="143" t="str">
        <f t="shared" si="9"/>
        <v/>
      </c>
      <c r="J160" s="143" t="str">
        <f t="shared" si="10"/>
        <v/>
      </c>
      <c r="L160" s="72" t="s">
        <v>65</v>
      </c>
      <c r="M160" s="141" t="s">
        <v>1156</v>
      </c>
      <c r="N160" s="142" t="str">
        <f t="shared" si="11"/>
        <v>D-Career Development and Talent Management are fully integrated processes in the talent segment, considering both interests of talents and organization development. Career Development and  Talent management processes are implemented complementary. Career Development processes are producing optimized career development paths for talents, aligning personal and Organizational future needs.</v>
      </c>
    </row>
    <row r="161" spans="1:14" ht="60" x14ac:dyDescent="0.25">
      <c r="A161" s="72" t="s">
        <v>178</v>
      </c>
      <c r="B161" s="72" t="str">
        <f>IF(A161&lt;&gt;"",VLOOKUP(A161,'PERFORMANCE AREAS'!$A$1:$B$9,2,FALSE),"")</f>
        <v>Career development</v>
      </c>
      <c r="C161" s="146">
        <v>5</v>
      </c>
      <c r="D161" s="145" t="str">
        <f t="shared" si="8"/>
        <v>PA4.5</v>
      </c>
      <c r="E161" s="140" t="str">
        <f>IF(C161&lt;&gt;"",VLOOKUP(C161,'Matrice Generale indicatori'!$A$1:$B$6,2,FALSE),"")</f>
        <v>Competency based approach</v>
      </c>
      <c r="F161" s="143" t="s">
        <v>56</v>
      </c>
      <c r="G161" s="143" t="str">
        <f t="shared" si="9"/>
        <v>PA4.5.1</v>
      </c>
      <c r="H161" s="140" t="s">
        <v>1157</v>
      </c>
      <c r="I161" s="143" t="s">
        <v>33</v>
      </c>
      <c r="J161" s="143" t="str">
        <f t="shared" si="10"/>
        <v>PA4.5.1.1</v>
      </c>
      <c r="K161" s="74" t="s">
        <v>1158</v>
      </c>
      <c r="M161" s="141" t="s">
        <v>1159</v>
      </c>
      <c r="N161" s="142" t="str">
        <f t="shared" si="11"/>
        <v/>
      </c>
    </row>
    <row r="162" spans="1:14" x14ac:dyDescent="0.25">
      <c r="B162" s="72" t="str">
        <f>IF(A162&lt;&gt;"",VLOOKUP(A162,'PERFORMANCE AREAS'!$A$1:$B$9,2,FALSE),"")</f>
        <v/>
      </c>
      <c r="D162" s="145" t="str">
        <f t="shared" si="8"/>
        <v/>
      </c>
      <c r="E162" s="140" t="str">
        <f>IF(C162&lt;&gt;"",VLOOKUP(C162,'Matrice Generale indicatori'!$A$1:$B$6,2,FALSE),"")</f>
        <v/>
      </c>
      <c r="G162" s="143" t="str">
        <f t="shared" si="9"/>
        <v/>
      </c>
      <c r="J162" s="143" t="str">
        <f t="shared" si="10"/>
        <v/>
      </c>
      <c r="L162" s="72" t="s">
        <v>63</v>
      </c>
      <c r="M162" s="141" t="s">
        <v>1160</v>
      </c>
      <c r="N162" s="142" t="str">
        <f t="shared" si="11"/>
        <v xml:space="preserve">A-A Competency Framework is not developed or, job or position specific competencies are defined ad hoc and CD is not based on it. </v>
      </c>
    </row>
    <row r="163" spans="1:14" x14ac:dyDescent="0.25">
      <c r="B163" s="72" t="str">
        <f>IF(A163&lt;&gt;"",VLOOKUP(A163,'PERFORMANCE AREAS'!$A$1:$B$9,2,FALSE),"")</f>
        <v/>
      </c>
      <c r="D163" s="145" t="str">
        <f t="shared" si="8"/>
        <v/>
      </c>
      <c r="E163" s="140" t="str">
        <f>IF(C163&lt;&gt;"",VLOOKUP(C163,'Matrice Generale indicatori'!$A$1:$B$6,2,FALSE),"")</f>
        <v/>
      </c>
      <c r="G163" s="143" t="str">
        <f t="shared" si="9"/>
        <v/>
      </c>
      <c r="J163" s="143" t="str">
        <f t="shared" si="10"/>
        <v/>
      </c>
      <c r="L163" s="72" t="s">
        <v>64</v>
      </c>
      <c r="M163" s="141" t="s">
        <v>1161</v>
      </c>
      <c r="N163" s="142" t="str">
        <f t="shared" si="11"/>
        <v>B-Competency profiles are defined only for key jobs and/or positions. Career Development considers gaps in competency sets, which need to be closed with planned development activities.</v>
      </c>
    </row>
    <row r="164" spans="1:14" x14ac:dyDescent="0.25">
      <c r="B164" s="72" t="str">
        <f>IF(A164&lt;&gt;"",VLOOKUP(A164,'PERFORMANCE AREAS'!$A$1:$B$9,2,FALSE),"")</f>
        <v/>
      </c>
      <c r="D164" s="145" t="str">
        <f t="shared" si="8"/>
        <v/>
      </c>
      <c r="E164" s="140" t="str">
        <f>IF(C164&lt;&gt;"",VLOOKUP(C164,'Matrice Generale indicatori'!$A$1:$B$6,2,FALSE),"")</f>
        <v/>
      </c>
      <c r="G164" s="143" t="str">
        <f t="shared" si="9"/>
        <v/>
      </c>
      <c r="J164" s="143" t="str">
        <f t="shared" si="10"/>
        <v/>
      </c>
      <c r="L164" s="72" t="s">
        <v>66</v>
      </c>
      <c r="M164" s="141" t="s">
        <v>1162</v>
      </c>
      <c r="N164" s="142" t="str">
        <f t="shared" si="11"/>
        <v xml:space="preserve">C-A Competency Framework is implemented in a proactive way upholding both managers and employees in the regularly taken personal development dialogues, supporting the organization to move towards expected performance. </v>
      </c>
    </row>
    <row r="165" spans="1:14" x14ac:dyDescent="0.25">
      <c r="B165" s="72" t="str">
        <f>IF(A165&lt;&gt;"",VLOOKUP(A165,'PERFORMANCE AREAS'!$A$1:$B$9,2,FALSE),"")</f>
        <v/>
      </c>
      <c r="D165" s="145" t="str">
        <f t="shared" si="8"/>
        <v/>
      </c>
      <c r="E165" s="140" t="str">
        <f>IF(C165&lt;&gt;"",VLOOKUP(C165,'Matrice Generale indicatori'!$A$1:$B$6,2,FALSE),"")</f>
        <v/>
      </c>
      <c r="G165" s="143" t="str">
        <f t="shared" si="9"/>
        <v/>
      </c>
      <c r="J165" s="143" t="str">
        <f t="shared" si="10"/>
        <v/>
      </c>
      <c r="L165" s="72" t="s">
        <v>65</v>
      </c>
      <c r="M165" s="141" t="s">
        <v>1163</v>
      </c>
      <c r="N165" s="142" t="str">
        <f t="shared" si="11"/>
        <v>D-HRM fully integrates Competency Framework in all its functions, including CD and it is updated in alignment with all business areas supporting them predictively.</v>
      </c>
    </row>
    <row r="166" spans="1:14" ht="45" x14ac:dyDescent="0.25">
      <c r="A166" s="118" t="s">
        <v>199</v>
      </c>
      <c r="B166" s="72" t="str">
        <f>IF(A166&lt;&gt;"",VLOOKUP(A166,'PERFORMANCE AREAS'!$A$1:$B$9,2,FALSE),"")</f>
        <v>Training management</v>
      </c>
      <c r="C166" s="146">
        <v>1</v>
      </c>
      <c r="D166" s="145" t="str">
        <f t="shared" si="8"/>
        <v>PA5.1</v>
      </c>
      <c r="E166" s="140" t="str">
        <f>IF(C166&lt;&gt;"",VLOOKUP(C166,'Matrice Generale indicatori'!$A$1:$B$6,2,FALSE),"")</f>
        <v>Implementation &amp; Effectiveness</v>
      </c>
      <c r="F166" s="143" t="s">
        <v>3</v>
      </c>
      <c r="G166" s="143" t="str">
        <f t="shared" si="9"/>
        <v>PA5.1.1</v>
      </c>
      <c r="H166" s="140" t="s">
        <v>1164</v>
      </c>
      <c r="I166" s="143" t="s">
        <v>5</v>
      </c>
      <c r="J166" s="143" t="str">
        <f t="shared" si="10"/>
        <v>PA5.1.1.1</v>
      </c>
      <c r="K166" s="74" t="s">
        <v>1165</v>
      </c>
      <c r="M166" s="141" t="s">
        <v>1166</v>
      </c>
      <c r="N166" s="142" t="str">
        <f t="shared" si="11"/>
        <v/>
      </c>
    </row>
    <row r="167" spans="1:14" x14ac:dyDescent="0.25">
      <c r="B167" s="72" t="str">
        <f>IF(A167&lt;&gt;"",VLOOKUP(A167,'PERFORMANCE AREAS'!$A$1:$B$9,2,FALSE),"")</f>
        <v/>
      </c>
      <c r="D167" s="145" t="str">
        <f t="shared" si="8"/>
        <v/>
      </c>
      <c r="E167" s="140" t="str">
        <f>IF(C167&lt;&gt;"",VLOOKUP(C167,'Matrice Generale indicatori'!$A$1:$B$6,2,FALSE),"")</f>
        <v/>
      </c>
      <c r="G167" s="143" t="str">
        <f t="shared" si="9"/>
        <v/>
      </c>
      <c r="J167" s="143" t="str">
        <f t="shared" si="10"/>
        <v/>
      </c>
      <c r="L167" s="72" t="s">
        <v>63</v>
      </c>
      <c r="M167" s="141" t="s">
        <v>1167</v>
      </c>
      <c r="N167" s="142" t="str">
        <f t="shared" si="11"/>
        <v>A-The approach to Training Management is unstructured. Training programmes are not aligned to the strategic priorities of the organization. Training needs analysis is not undertaken and there are no formal training interventions to minimise capability gaps. The majority of programmes are undertaken by external agencies, limited internal programmes are coordinated e.g., induction.</v>
      </c>
    </row>
    <row r="168" spans="1:14" x14ac:dyDescent="0.25">
      <c r="B168" s="72" t="str">
        <f>IF(A168&lt;&gt;"",VLOOKUP(A168,'PERFORMANCE AREAS'!$A$1:$B$9,2,FALSE),"")</f>
        <v/>
      </c>
      <c r="D168" s="145" t="str">
        <f t="shared" si="8"/>
        <v/>
      </c>
      <c r="E168" s="140" t="str">
        <f>IF(C168&lt;&gt;"",VLOOKUP(C168,'Matrice Generale indicatori'!$A$1:$B$6,2,FALSE),"")</f>
        <v/>
      </c>
      <c r="G168" s="143" t="str">
        <f t="shared" si="9"/>
        <v/>
      </c>
      <c r="J168" s="143" t="str">
        <f t="shared" si="10"/>
        <v/>
      </c>
      <c r="L168" s="72" t="s">
        <v>64</v>
      </c>
      <c r="M168" s="141" t="s">
        <v>1168</v>
      </c>
      <c r="N168" s="142" t="str">
        <f t="shared" si="11"/>
        <v xml:space="preserve">B-Training procedures are semi-automated with a self service portal in place for standard processes e.g., course waitlists. There is a recognition that a training strategy aligned to the strategic priorities to support improved performance should be implemented. Conscious efforts are made to improve the range of training supports available to staff e.g., webinars, journal subscriptions. Customised interventions are available in some functional domains e.g., legislative drafting module in the tax policy domain.
</v>
      </c>
    </row>
    <row r="169" spans="1:14" x14ac:dyDescent="0.25">
      <c r="B169" s="72" t="str">
        <f>IF(A169&lt;&gt;"",VLOOKUP(A169,'PERFORMANCE AREAS'!$A$1:$B$9,2,FALSE),"")</f>
        <v/>
      </c>
      <c r="D169" s="145" t="str">
        <f t="shared" si="8"/>
        <v/>
      </c>
      <c r="E169" s="140" t="str">
        <f>IF(C169&lt;&gt;"",VLOOKUP(C169,'Matrice Generale indicatori'!$A$1:$B$6,2,FALSE),"")</f>
        <v/>
      </c>
      <c r="G169" s="143" t="str">
        <f t="shared" si="9"/>
        <v/>
      </c>
      <c r="J169" s="143" t="str">
        <f t="shared" si="10"/>
        <v/>
      </c>
      <c r="L169" s="72" t="s">
        <v>66</v>
      </c>
      <c r="M169" s="141" t="s">
        <v>1169</v>
      </c>
      <c r="N169" s="142" t="str">
        <f t="shared" si="11"/>
        <v>C-An advanced training strategy exists where the objectives are aligned to the organization's strategic priorities and apply to all functional domains. Regular updates relating to a number of measures e.g., training programme effectiveness, are provided to senior management. Training needs analysis is undertaken and are used to inform training, workforce planning and career development strategies. A Learning Management System enables the automation of training administration work procedures.</v>
      </c>
    </row>
    <row r="170" spans="1:14" x14ac:dyDescent="0.25">
      <c r="B170" s="72" t="str">
        <f>IF(A170&lt;&gt;"",VLOOKUP(A170,'PERFORMANCE AREAS'!$A$1:$B$9,2,FALSE),"")</f>
        <v/>
      </c>
      <c r="D170" s="145" t="str">
        <f t="shared" si="8"/>
        <v/>
      </c>
      <c r="E170" s="140" t="str">
        <f>IF(C170&lt;&gt;"",VLOOKUP(C170,'Matrice Generale indicatori'!$A$1:$B$6,2,FALSE),"")</f>
        <v/>
      </c>
      <c r="G170" s="143" t="str">
        <f t="shared" si="9"/>
        <v/>
      </c>
      <c r="J170" s="143" t="str">
        <f t="shared" si="10"/>
        <v/>
      </c>
      <c r="L170" s="72" t="s">
        <v>65</v>
      </c>
      <c r="M170" s="141" t="s">
        <v>1170</v>
      </c>
      <c r="N170" s="142" t="str">
        <f t="shared" si="11"/>
        <v xml:space="preserve">D-An optimized training strategy exists which is regularly reviewed in consultation with functional domain representatives to ensure that the available framework continues to support successful outcomes and also addresses emerging skill needs e.g., international taxation. Innovative measures include an active CPD schedule and the use of virtual reality technology. A culture of continuous learning promotes a dynamic and adaptable organization. Training management is perceived as an enabler of organizational success.
</v>
      </c>
    </row>
    <row r="171" spans="1:14" ht="45" x14ac:dyDescent="0.25">
      <c r="A171" s="72" t="s">
        <v>199</v>
      </c>
      <c r="B171" s="72" t="str">
        <f>IF(A171&lt;&gt;"",VLOOKUP(A171,'PERFORMANCE AREAS'!$A$1:$B$9,2,FALSE),"")</f>
        <v>Training management</v>
      </c>
      <c r="C171" s="146">
        <v>1</v>
      </c>
      <c r="D171" s="145" t="str">
        <f t="shared" si="8"/>
        <v>PA5.1</v>
      </c>
      <c r="E171" s="140" t="str">
        <f>IF(C171&lt;&gt;"",VLOOKUP(C171,'Matrice Generale indicatori'!$A$1:$B$6,2,FALSE),"")</f>
        <v>Implementation &amp; Effectiveness</v>
      </c>
      <c r="F171" s="143" t="s">
        <v>7</v>
      </c>
      <c r="G171" s="143" t="str">
        <f t="shared" si="9"/>
        <v>PA5.1.2</v>
      </c>
      <c r="H171" s="140" t="s">
        <v>1171</v>
      </c>
      <c r="I171" s="143" t="s">
        <v>80</v>
      </c>
      <c r="J171" s="143" t="str">
        <f t="shared" si="10"/>
        <v>PA5.1.2.1</v>
      </c>
      <c r="K171" s="74" t="s">
        <v>1172</v>
      </c>
      <c r="M171" s="141" t="s">
        <v>1173</v>
      </c>
      <c r="N171" s="142" t="str">
        <f t="shared" si="11"/>
        <v/>
      </c>
    </row>
    <row r="172" spans="1:14" x14ac:dyDescent="0.25">
      <c r="B172" s="72" t="str">
        <f>IF(A172&lt;&gt;"",VLOOKUP(A172,'PERFORMANCE AREAS'!$A$1:$B$9,2,FALSE),"")</f>
        <v/>
      </c>
      <c r="D172" s="145" t="str">
        <f t="shared" si="8"/>
        <v/>
      </c>
      <c r="E172" s="140" t="str">
        <f>IF(C172&lt;&gt;"",VLOOKUP(C172,'Matrice Generale indicatori'!$A$1:$B$6,2,FALSE),"")</f>
        <v/>
      </c>
      <c r="G172" s="143" t="str">
        <f t="shared" si="9"/>
        <v/>
      </c>
      <c r="J172" s="143" t="str">
        <f t="shared" si="10"/>
        <v/>
      </c>
      <c r="L172" s="72" t="s">
        <v>63</v>
      </c>
      <c r="M172" s="141" t="s">
        <v>1174</v>
      </c>
      <c r="N172" s="142" t="str">
        <f t="shared" si="11"/>
        <v>A-Training procedures are characterized by low levels of digitalization. Basic tools for data collection and data analysis such as spreadsheets and email are used. Unstructured data is saved in internal systems and local databases with limited capacity for integration exist. The quality and relevance of available information is poor.</v>
      </c>
    </row>
    <row r="173" spans="1:14" x14ac:dyDescent="0.25">
      <c r="B173" s="72" t="str">
        <f>IF(A173&lt;&gt;"",VLOOKUP(A173,'PERFORMANCE AREAS'!$A$1:$B$9,2,FALSE),"")</f>
        <v/>
      </c>
      <c r="D173" s="145" t="str">
        <f t="shared" si="8"/>
        <v/>
      </c>
      <c r="E173" s="140" t="str">
        <f>IF(C173&lt;&gt;"",VLOOKUP(C173,'Matrice Generale indicatori'!$A$1:$B$6,2,FALSE),"")</f>
        <v/>
      </c>
      <c r="G173" s="143" t="str">
        <f t="shared" si="9"/>
        <v/>
      </c>
      <c r="J173" s="143" t="str">
        <f t="shared" si="10"/>
        <v/>
      </c>
      <c r="L173" s="72" t="s">
        <v>64</v>
      </c>
      <c r="M173" s="141" t="s">
        <v>1175</v>
      </c>
      <c r="N173" s="142" t="str">
        <f t="shared" si="11"/>
        <v>B-Training procedures are partially digitalized. Electronic solutions are in place for standard processes e.g., course waitlist applications. Some processes remain paper based e.g., course feedback. Limited digital records are available e.g., staff skills register. Conscious efforts are made to improve the range of training delivery channels e.g., webinars, e-learning modules which are available in certain functional domains only.</v>
      </c>
    </row>
    <row r="174" spans="1:14" x14ac:dyDescent="0.25">
      <c r="B174" s="72" t="str">
        <f>IF(A174&lt;&gt;"",VLOOKUP(A174,'PERFORMANCE AREAS'!$A$1:$B$9,2,FALSE),"")</f>
        <v/>
      </c>
      <c r="D174" s="145" t="str">
        <f t="shared" si="8"/>
        <v/>
      </c>
      <c r="E174" s="140" t="str">
        <f>IF(C174&lt;&gt;"",VLOOKUP(C174,'Matrice Generale indicatori'!$A$1:$B$6,2,FALSE),"")</f>
        <v/>
      </c>
      <c r="G174" s="143" t="str">
        <f t="shared" si="9"/>
        <v/>
      </c>
      <c r="J174" s="143" t="str">
        <f t="shared" si="10"/>
        <v/>
      </c>
      <c r="L174" s="72" t="s">
        <v>66</v>
      </c>
      <c r="M174" s="141" t="s">
        <v>1176</v>
      </c>
      <c r="N174" s="142" t="str">
        <f t="shared" si="11"/>
        <v>C-Training procedures are fully digitalized. A learning management system and an online delivery platform e.g., Moodle, are responsible for the administration and reporting of training interventions and can also host the delivery of online training programmes. Delivery channels include lunch and learn sessions, classroom based training, micro learning. Online recorded courses can be accessed through sanctioned devices.</v>
      </c>
    </row>
    <row r="175" spans="1:14" x14ac:dyDescent="0.25">
      <c r="B175" s="72" t="str">
        <f>IF(A175&lt;&gt;"",VLOOKUP(A175,'PERFORMANCE AREAS'!$A$1:$B$9,2,FALSE),"")</f>
        <v/>
      </c>
      <c r="D175" s="145" t="str">
        <f t="shared" si="8"/>
        <v/>
      </c>
      <c r="E175" s="140" t="str">
        <f>IF(C175&lt;&gt;"",VLOOKUP(C175,'Matrice Generale indicatori'!$A$1:$B$6,2,FALSE),"")</f>
        <v/>
      </c>
      <c r="G175" s="143" t="str">
        <f t="shared" si="9"/>
        <v/>
      </c>
      <c r="J175" s="143" t="str">
        <f t="shared" si="10"/>
        <v/>
      </c>
      <c r="L175" s="72" t="s">
        <v>65</v>
      </c>
      <c r="M175" s="141" t="s">
        <v>1177</v>
      </c>
      <c r="N175" s="142" t="str">
        <f t="shared" si="11"/>
        <v xml:space="preserve">D-Automated solutions ensure that employees able to integrate their career development plan with available training interventions that will address their learning needs and capability gaps based on their work activities and career path and supporting improved organizational performance. Innovative technologies are being incorporated into the training strategy e.g., virtual reality and artificial technologies to assist in customer service delivery interactions.
</v>
      </c>
    </row>
    <row r="176" spans="1:14" ht="30" x14ac:dyDescent="0.25">
      <c r="A176" s="72" t="s">
        <v>199</v>
      </c>
      <c r="B176" s="72" t="str">
        <f>IF(A176&lt;&gt;"",VLOOKUP(A176,'PERFORMANCE AREAS'!$A$1:$B$9,2,FALSE),"")</f>
        <v>Training management</v>
      </c>
      <c r="C176" s="146">
        <v>1</v>
      </c>
      <c r="D176" s="145" t="str">
        <f t="shared" si="8"/>
        <v>PA5.1</v>
      </c>
      <c r="E176" s="140" t="str">
        <f>IF(C176&lt;&gt;"",VLOOKUP(C176,'Matrice Generale indicatori'!$A$1:$B$6,2,FALSE),"")</f>
        <v>Implementation &amp; Effectiveness</v>
      </c>
      <c r="F176" s="143" t="s">
        <v>84</v>
      </c>
      <c r="G176" s="143" t="str">
        <f t="shared" si="9"/>
        <v>PA5.1.3</v>
      </c>
      <c r="H176" s="140" t="s">
        <v>1178</v>
      </c>
      <c r="I176" s="143" t="s">
        <v>86</v>
      </c>
      <c r="J176" s="143" t="str">
        <f t="shared" si="10"/>
        <v>PA5.1.3.1</v>
      </c>
      <c r="K176" s="74" t="s">
        <v>1179</v>
      </c>
      <c r="M176" s="141" t="s">
        <v>1180</v>
      </c>
      <c r="N176" s="142" t="str">
        <f t="shared" si="11"/>
        <v/>
      </c>
    </row>
    <row r="177" spans="1:14" x14ac:dyDescent="0.25">
      <c r="B177" s="72" t="str">
        <f>IF(A177&lt;&gt;"",VLOOKUP(A177,'PERFORMANCE AREAS'!$A$1:$B$9,2,FALSE),"")</f>
        <v/>
      </c>
      <c r="D177" s="145" t="str">
        <f t="shared" si="8"/>
        <v/>
      </c>
      <c r="E177" s="140" t="str">
        <f>IF(C177&lt;&gt;"",VLOOKUP(C177,'Matrice Generale indicatori'!$A$1:$B$6,2,FALSE),"")</f>
        <v/>
      </c>
      <c r="G177" s="143" t="str">
        <f t="shared" si="9"/>
        <v/>
      </c>
      <c r="J177" s="143" t="str">
        <f t="shared" si="10"/>
        <v/>
      </c>
      <c r="L177" s="72" t="s">
        <v>63</v>
      </c>
      <c r="M177" s="141" t="s">
        <v>1181</v>
      </c>
      <c r="N177" s="142" t="str">
        <f t="shared" si="11"/>
        <v xml:space="preserve">A-A structured communication plan is not in place. Training data is provided on request to management to confirm decisions and for compliance purposes. Communications are sporadic and considered when required e.g., as required by legislation or agreement with trade unions. Training programmes are limited and generally undertaken by external agencies. Notices advertising financial sponsorship for study programmes may be circulated through email or on an online noticeboard.
</v>
      </c>
    </row>
    <row r="178" spans="1:14" x14ac:dyDescent="0.25">
      <c r="B178" s="72" t="str">
        <f>IF(A178&lt;&gt;"",VLOOKUP(A178,'PERFORMANCE AREAS'!$A$1:$B$9,2,FALSE),"")</f>
        <v/>
      </c>
      <c r="D178" s="145" t="str">
        <f t="shared" si="8"/>
        <v/>
      </c>
      <c r="E178" s="140" t="str">
        <f>IF(C178&lt;&gt;"",VLOOKUP(C178,'Matrice Generale indicatori'!$A$1:$B$6,2,FALSE),"")</f>
        <v/>
      </c>
      <c r="G178" s="143" t="str">
        <f t="shared" si="9"/>
        <v/>
      </c>
      <c r="J178" s="143" t="str">
        <f t="shared" si="10"/>
        <v/>
      </c>
      <c r="L178" s="72" t="s">
        <v>64</v>
      </c>
      <c r="M178" s="141" t="s">
        <v>1182</v>
      </c>
      <c r="N178" s="142" t="str">
        <f t="shared" si="11"/>
        <v>B-A structured communication plan is in place. Conscious efforts are made to improve the available information on the intranet which relates to training opportunities and resources designed for certain functional domains. Updates in relation to training supports and opportunities are circulated to staff in a timely manner. Employees within certain functional domains are familiar with the available learning and development opportunities e.g., tax collection staff are aware of a range of 'Dealing with Difficult Citizens' webinars.</v>
      </c>
    </row>
    <row r="179" spans="1:14" x14ac:dyDescent="0.25">
      <c r="B179" s="72" t="str">
        <f>IF(A179&lt;&gt;"",VLOOKUP(A179,'PERFORMANCE AREAS'!$A$1:$B$9,2,FALSE),"")</f>
        <v/>
      </c>
      <c r="D179" s="145" t="str">
        <f t="shared" si="8"/>
        <v/>
      </c>
      <c r="E179" s="140" t="str">
        <f>IF(C179&lt;&gt;"",VLOOKUP(C179,'Matrice Generale indicatori'!$A$1:$B$6,2,FALSE),"")</f>
        <v/>
      </c>
      <c r="G179" s="143" t="str">
        <f t="shared" si="9"/>
        <v/>
      </c>
      <c r="J179" s="143" t="str">
        <f t="shared" si="10"/>
        <v/>
      </c>
      <c r="L179" s="72" t="s">
        <v>66</v>
      </c>
      <c r="M179" s="141" t="s">
        <v>1183</v>
      </c>
      <c r="N179" s="142" t="str">
        <f t="shared" si="11"/>
        <v xml:space="preserve">C-Advanced structured communication plan complements the training strategy. A learning management system ensures that training information can be accessed on a number of devices. Multiple communication channels are used e.g., intranet, internal blog. Communication messages are aligned with relevant functions e.g.,  training opportunities are promoted during the annual goal setting stage for performance management purposes. Relevant data is provided to senior management to inform decisions. </v>
      </c>
    </row>
    <row r="180" spans="1:14" x14ac:dyDescent="0.25">
      <c r="B180" s="72" t="str">
        <f>IF(A180&lt;&gt;"",VLOOKUP(A180,'PERFORMANCE AREAS'!$A$1:$B$9,2,FALSE),"")</f>
        <v/>
      </c>
      <c r="D180" s="145" t="str">
        <f t="shared" si="8"/>
        <v/>
      </c>
      <c r="E180" s="140" t="str">
        <f>IF(C180&lt;&gt;"",VLOOKUP(C180,'Matrice Generale indicatori'!$A$1:$B$6,2,FALSE),"")</f>
        <v/>
      </c>
      <c r="G180" s="143" t="str">
        <f t="shared" si="9"/>
        <v/>
      </c>
      <c r="J180" s="143" t="str">
        <f t="shared" si="10"/>
        <v/>
      </c>
      <c r="L180" s="72" t="s">
        <v>65</v>
      </c>
      <c r="M180" s="141" t="s">
        <v>1184</v>
      </c>
      <c r="N180" s="142" t="str">
        <f t="shared" si="11"/>
        <v xml:space="preserve">D-Staff communication relating to training management is personalised to the employee's work activities, functional domain and identified capability gaps and suggest relevant learning and development activities to close these gaps. There is a collaborative culture between functional domain representatives and training managers with the shared expertise enabling a training framework that support the strategic priorities of the organization. A culture of continuous learning is promoted by senior management.
</v>
      </c>
    </row>
    <row r="181" spans="1:14" ht="60" x14ac:dyDescent="0.25">
      <c r="A181" s="72" t="s">
        <v>199</v>
      </c>
      <c r="B181" s="72" t="str">
        <f>IF(A181&lt;&gt;"",VLOOKUP(A181,'PERFORMANCE AREAS'!$A$1:$B$9,2,FALSE),"")</f>
        <v>Training management</v>
      </c>
      <c r="C181" s="146">
        <v>1</v>
      </c>
      <c r="D181" s="145" t="str">
        <f t="shared" si="8"/>
        <v>PA5.1</v>
      </c>
      <c r="E181" s="140" t="str">
        <f>IF(C181&lt;&gt;"",VLOOKUP(C181,'Matrice Generale indicatori'!$A$1:$B$6,2,FALSE),"")</f>
        <v>Implementation &amp; Effectiveness</v>
      </c>
      <c r="F181" s="143" t="s">
        <v>90</v>
      </c>
      <c r="G181" s="143" t="str">
        <f t="shared" si="9"/>
        <v>PA5.1.4</v>
      </c>
      <c r="H181" s="140" t="s">
        <v>1185</v>
      </c>
      <c r="I181" s="143" t="s">
        <v>92</v>
      </c>
      <c r="J181" s="143" t="str">
        <f t="shared" si="10"/>
        <v>PA5.1.4.1</v>
      </c>
      <c r="K181" s="74" t="s">
        <v>1186</v>
      </c>
      <c r="M181" s="141" t="s">
        <v>1187</v>
      </c>
      <c r="N181" s="142" t="str">
        <f t="shared" si="11"/>
        <v/>
      </c>
    </row>
    <row r="182" spans="1:14" x14ac:dyDescent="0.25">
      <c r="B182" s="72" t="str">
        <f>IF(A182&lt;&gt;"",VLOOKUP(A182,'PERFORMANCE AREAS'!$A$1:$B$9,2,FALSE),"")</f>
        <v/>
      </c>
      <c r="D182" s="145" t="str">
        <f t="shared" si="8"/>
        <v/>
      </c>
      <c r="E182" s="140" t="str">
        <f>IF(C182&lt;&gt;"",VLOOKUP(C182,'Matrice Generale indicatori'!$A$1:$B$6,2,FALSE),"")</f>
        <v/>
      </c>
      <c r="G182" s="143" t="str">
        <f t="shared" si="9"/>
        <v/>
      </c>
      <c r="J182" s="143" t="str">
        <f t="shared" si="10"/>
        <v/>
      </c>
      <c r="L182" s="72" t="s">
        <v>63</v>
      </c>
      <c r="M182" s="141" t="s">
        <v>1188</v>
      </c>
      <c r="N182" s="142" t="str">
        <f t="shared" si="11"/>
        <v>A-Typical legislative or reactive RM procedures are mainly applied. There are no formal processes or consistent actions for indentifying and managing TrM risks. The most important TrM risks might be known but there are no mitigation plans and clear links between TrM risks and the achievement of TrM objectives.</v>
      </c>
    </row>
    <row r="183" spans="1:14" x14ac:dyDescent="0.25">
      <c r="B183" s="72" t="str">
        <f>IF(A183&lt;&gt;"",VLOOKUP(A183,'PERFORMANCE AREAS'!$A$1:$B$9,2,FALSE),"")</f>
        <v/>
      </c>
      <c r="D183" s="145" t="str">
        <f t="shared" si="8"/>
        <v/>
      </c>
      <c r="E183" s="140" t="str">
        <f>IF(C183&lt;&gt;"",VLOOKUP(C183,'Matrice Generale indicatori'!$A$1:$B$6,2,FALSE),"")</f>
        <v/>
      </c>
      <c r="G183" s="143" t="str">
        <f t="shared" si="9"/>
        <v/>
      </c>
      <c r="J183" s="143" t="str">
        <f t="shared" si="10"/>
        <v/>
      </c>
      <c r="L183" s="72" t="s">
        <v>64</v>
      </c>
      <c r="M183" s="141" t="s">
        <v>1189</v>
      </c>
      <c r="N183" s="142" t="str">
        <f t="shared" si="11"/>
        <v xml:space="preserve">B-A systematic, timely and structured RM approach is progressively applied to core TrM issues. Some RM processes are documented and some mitigation plans have been developed for critical TrM risks. A framework for managing risks has been designed and RM principles are increasingly adopted. There are no assigned employees who have the accountability to manage risks. The organization is mainly focused on risk avoidance.
</v>
      </c>
    </row>
    <row r="184" spans="1:14" x14ac:dyDescent="0.25">
      <c r="B184" s="72" t="str">
        <f>IF(A184&lt;&gt;"",VLOOKUP(A184,'PERFORMANCE AREAS'!$A$1:$B$9,2,FALSE),"")</f>
        <v/>
      </c>
      <c r="D184" s="145" t="str">
        <f t="shared" si="8"/>
        <v/>
      </c>
      <c r="E184" s="140" t="str">
        <f>IF(C184&lt;&gt;"",VLOOKUP(C184,'Matrice Generale indicatori'!$A$1:$B$6,2,FALSE),"")</f>
        <v/>
      </c>
      <c r="G184" s="143" t="str">
        <f t="shared" si="9"/>
        <v/>
      </c>
      <c r="J184" s="143" t="str">
        <f t="shared" si="10"/>
        <v/>
      </c>
      <c r="L184" s="72" t="s">
        <v>66</v>
      </c>
      <c r="M184" s="141" t="s">
        <v>1190</v>
      </c>
      <c r="N184" s="142" t="str">
        <f t="shared" si="11"/>
        <v>C-An advanced risk management system on identifying, analyzing, evaluating, treating and monitoring TrM risks has been established. Risk Management is an integral  part of decision making contributing to the achievement of objectives of TrM and is tailored to the processes and  practices of the TrM. Advanced communication, reporting and control mechanisms are present. Functions, roles and responsibilities regarding managing  risk are explicitly defined and accepted. Risk management processes are monitored and reviewed for continuous improvement.</v>
      </c>
    </row>
    <row r="185" spans="1:14" x14ac:dyDescent="0.25">
      <c r="B185" s="72" t="str">
        <f>IF(A185&lt;&gt;"",VLOOKUP(A185,'PERFORMANCE AREAS'!$A$1:$B$9,2,FALSE),"")</f>
        <v/>
      </c>
      <c r="D185" s="145" t="str">
        <f t="shared" si="8"/>
        <v/>
      </c>
      <c r="E185" s="140" t="str">
        <f>IF(C185&lt;&gt;"",VLOOKUP(C185,'Matrice Generale indicatori'!$A$1:$B$6,2,FALSE),"")</f>
        <v/>
      </c>
      <c r="G185" s="143" t="str">
        <f t="shared" si="9"/>
        <v/>
      </c>
      <c r="J185" s="143" t="str">
        <f t="shared" si="10"/>
        <v/>
      </c>
      <c r="L185" s="72" t="s">
        <v>65</v>
      </c>
      <c r="M185" s="141" t="s">
        <v>1191</v>
      </c>
      <c r="N185" s="142" t="str">
        <f t="shared" si="11"/>
        <v>D-There is a fully integrated HR Risk Management system in the whole Risk Management System of the organization. Sophisticated risk management processes and intelligent tools and techniques are applied in the identification, assessment and treatment of TrM risks.  All decisions on TrM issues  are based on documented assessments of risks and opportunities supporting  innovation. Key risks indicators and predictive risk analytics are used.  An optimised approach to address uncertainty is applied and the organization's focus is on intelligent risk taking and excellence.</v>
      </c>
    </row>
    <row r="186" spans="1:14" ht="45" x14ac:dyDescent="0.25">
      <c r="A186" s="72" t="s">
        <v>199</v>
      </c>
      <c r="B186" s="72" t="str">
        <f>IF(A186&lt;&gt;"",VLOOKUP(A186,'PERFORMANCE AREAS'!$A$1:$B$9,2,FALSE),"")</f>
        <v>Training management</v>
      </c>
      <c r="C186" s="146">
        <v>2</v>
      </c>
      <c r="D186" s="145" t="str">
        <f t="shared" si="8"/>
        <v>PA5.2</v>
      </c>
      <c r="E186" s="140" t="str">
        <f>IF(C186&lt;&gt;"",VLOOKUP(C186,'Matrice Generale indicatori'!$A$1:$B$6,2,FALSE),"")</f>
        <v>HR Strategy</v>
      </c>
      <c r="F186" s="143" t="s">
        <v>37</v>
      </c>
      <c r="G186" s="143" t="str">
        <f t="shared" si="9"/>
        <v>PA5.2.1</v>
      </c>
      <c r="H186" s="140" t="s">
        <v>1192</v>
      </c>
      <c r="I186" s="143" t="s">
        <v>12</v>
      </c>
      <c r="J186" s="143" t="str">
        <f t="shared" si="10"/>
        <v>PA5.2.1.1</v>
      </c>
      <c r="K186" s="74" t="s">
        <v>1193</v>
      </c>
      <c r="M186" s="141" t="s">
        <v>1194</v>
      </c>
      <c r="N186" s="142" t="str">
        <f t="shared" si="11"/>
        <v/>
      </c>
    </row>
    <row r="187" spans="1:14" x14ac:dyDescent="0.25">
      <c r="B187" s="72" t="str">
        <f>IF(A187&lt;&gt;"",VLOOKUP(A187,'PERFORMANCE AREAS'!$A$1:$B$9,2,FALSE),"")</f>
        <v/>
      </c>
      <c r="D187" s="145" t="str">
        <f t="shared" si="8"/>
        <v/>
      </c>
      <c r="E187" s="140" t="str">
        <f>IF(C187&lt;&gt;"",VLOOKUP(C187,'Matrice Generale indicatori'!$A$1:$B$6,2,FALSE),"")</f>
        <v/>
      </c>
      <c r="G187" s="143" t="str">
        <f t="shared" si="9"/>
        <v/>
      </c>
      <c r="J187" s="143" t="str">
        <f t="shared" si="10"/>
        <v/>
      </c>
      <c r="L187" s="72" t="s">
        <v>63</v>
      </c>
      <c r="M187" s="141" t="s">
        <v>1195</v>
      </c>
      <c r="N187" s="142" t="str">
        <f t="shared" si="11"/>
        <v xml:space="preserve">A- Organizational training needs are covered ad hoc and training management is not a part of HR strategy. </v>
      </c>
    </row>
    <row r="188" spans="1:14" x14ac:dyDescent="0.25">
      <c r="B188" s="72" t="str">
        <f>IF(A188&lt;&gt;"",VLOOKUP(A188,'PERFORMANCE AREAS'!$A$1:$B$9,2,FALSE),"")</f>
        <v/>
      </c>
      <c r="D188" s="145" t="str">
        <f t="shared" si="8"/>
        <v/>
      </c>
      <c r="E188" s="140" t="str">
        <f>IF(C188&lt;&gt;"",VLOOKUP(C188,'Matrice Generale indicatori'!$A$1:$B$6,2,FALSE),"")</f>
        <v/>
      </c>
      <c r="G188" s="143" t="str">
        <f t="shared" si="9"/>
        <v/>
      </c>
      <c r="J188" s="143" t="str">
        <f t="shared" si="10"/>
        <v/>
      </c>
      <c r="L188" s="72" t="s">
        <v>64</v>
      </c>
      <c r="M188" s="141" t="s">
        <v>1196</v>
      </c>
      <c r="N188" s="142" t="str">
        <f t="shared" si="11"/>
        <v xml:space="preserve">B-Training management is included in some performance areas developed in the HR strategy.
The training process has little impact on the decision-making process, it includes standardized training procedures in some performance areas which are considered as important by HR strategy. Measurable skill improvements are delivered and reported.   
</v>
      </c>
    </row>
    <row r="189" spans="1:14" x14ac:dyDescent="0.25">
      <c r="B189" s="72" t="str">
        <f>IF(A189&lt;&gt;"",VLOOKUP(A189,'PERFORMANCE AREAS'!$A$1:$B$9,2,FALSE),"")</f>
        <v/>
      </c>
      <c r="D189" s="145" t="str">
        <f t="shared" si="8"/>
        <v/>
      </c>
      <c r="E189" s="140" t="str">
        <f>IF(C189&lt;&gt;"",VLOOKUP(C189,'Matrice Generale indicatori'!$A$1:$B$6,2,FALSE),"")</f>
        <v/>
      </c>
      <c r="G189" s="143" t="str">
        <f t="shared" si="9"/>
        <v/>
      </c>
      <c r="J189" s="143" t="str">
        <f t="shared" si="10"/>
        <v/>
      </c>
      <c r="L189" s="72" t="s">
        <v>66</v>
      </c>
      <c r="M189" s="141" t="s">
        <v>1197</v>
      </c>
      <c r="N189" s="142" t="str">
        <f t="shared" si="11"/>
        <v>C-Training management is integrated into HR strategy  as a crucial tool for getting the best employee performance, covering Organizational task needs and achieving strategic goals. Agreed and resourced training plans are in place and are connected clearly to career development. Training aims not only to professional but also to  personal development. Performance change is measured and reported</v>
      </c>
    </row>
    <row r="190" spans="1:14" x14ac:dyDescent="0.25">
      <c r="B190" s="72" t="str">
        <f>IF(A190&lt;&gt;"",VLOOKUP(A190,'PERFORMANCE AREAS'!$A$1:$B$9,2,FALSE),"")</f>
        <v/>
      </c>
      <c r="D190" s="145" t="str">
        <f t="shared" si="8"/>
        <v/>
      </c>
      <c r="E190" s="140" t="str">
        <f>IF(C190&lt;&gt;"",VLOOKUP(C190,'Matrice Generale indicatori'!$A$1:$B$6,2,FALSE),"")</f>
        <v/>
      </c>
      <c r="G190" s="143" t="str">
        <f t="shared" si="9"/>
        <v/>
      </c>
      <c r="J190" s="143" t="str">
        <f t="shared" si="10"/>
        <v/>
      </c>
      <c r="L190" s="72" t="s">
        <v>65</v>
      </c>
      <c r="M190" s="141" t="s">
        <v>1198</v>
      </c>
      <c r="N190" s="142" t="str">
        <f t="shared" si="11"/>
        <v>D-Evidence based training management contributes to HR strategy in a predictive way and it is revised and updated in partnership with all business areas in order to get excellence in employees performance and cover effectively both current and future Organizational task needs. Training involves coaching and mentoring, talents are identified and developed, cooperation with scientific communities is established, and training trends are adopted effectively. Organizational change is measured.</v>
      </c>
    </row>
    <row r="191" spans="1:14" ht="60" x14ac:dyDescent="0.25">
      <c r="A191" s="72" t="s">
        <v>199</v>
      </c>
      <c r="B191" s="72" t="str">
        <f>IF(A191&lt;&gt;"",VLOOKUP(A191,'PERFORMANCE AREAS'!$A$1:$B$9,2,FALSE),"")</f>
        <v>Training management</v>
      </c>
      <c r="C191" s="146">
        <v>3</v>
      </c>
      <c r="D191" s="145" t="str">
        <f t="shared" si="8"/>
        <v>PA5.3</v>
      </c>
      <c r="E191" s="140" t="str">
        <f>IF(C191&lt;&gt;"",VLOOKUP(C191,'Matrice Generale indicatori'!$A$1:$B$6,2,FALSE),"")</f>
        <v>Change management &amp; Risk management</v>
      </c>
      <c r="F191" s="143" t="s">
        <v>48</v>
      </c>
      <c r="G191" s="143" t="str">
        <f t="shared" si="9"/>
        <v>PA5.3.1</v>
      </c>
      <c r="H191" s="140" t="s">
        <v>1199</v>
      </c>
      <c r="I191" s="143" t="s">
        <v>67</v>
      </c>
      <c r="J191" s="143" t="str">
        <f t="shared" si="10"/>
        <v>PA5.3.1.1</v>
      </c>
      <c r="K191" s="74" t="s">
        <v>1200</v>
      </c>
      <c r="M191" s="141" t="s">
        <v>1201</v>
      </c>
      <c r="N191" s="142" t="str">
        <f t="shared" si="11"/>
        <v/>
      </c>
    </row>
    <row r="192" spans="1:14" x14ac:dyDescent="0.25">
      <c r="B192" s="72" t="str">
        <f>IF(A192&lt;&gt;"",VLOOKUP(A192,'PERFORMANCE AREAS'!$A$1:$B$9,2,FALSE),"")</f>
        <v/>
      </c>
      <c r="D192" s="145" t="str">
        <f t="shared" si="8"/>
        <v/>
      </c>
      <c r="E192" s="140" t="str">
        <f>IF(C192&lt;&gt;"",VLOOKUP(C192,'Matrice Generale indicatori'!$A$1:$B$6,2,FALSE),"")</f>
        <v/>
      </c>
      <c r="G192" s="143" t="str">
        <f t="shared" si="9"/>
        <v/>
      </c>
      <c r="J192" s="143" t="str">
        <f t="shared" si="10"/>
        <v/>
      </c>
      <c r="L192" s="72" t="s">
        <v>63</v>
      </c>
      <c r="M192" s="141" t="s">
        <v>1202</v>
      </c>
      <c r="N192" s="142" t="str">
        <f t="shared" si="11"/>
        <v>A-Compliance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TrM objectives.</v>
      </c>
    </row>
    <row r="193" spans="1:14" x14ac:dyDescent="0.25">
      <c r="B193" s="72" t="str">
        <f>IF(A193&lt;&gt;"",VLOOKUP(A193,'PERFORMANCE AREAS'!$A$1:$B$9,2,FALSE),"")</f>
        <v/>
      </c>
      <c r="D193" s="145" t="str">
        <f t="shared" si="8"/>
        <v/>
      </c>
      <c r="E193" s="140" t="str">
        <f>IF(C193&lt;&gt;"",VLOOKUP(C193,'Matrice Generale indicatori'!$A$1:$B$6,2,FALSE),"")</f>
        <v/>
      </c>
      <c r="G193" s="143" t="str">
        <f t="shared" si="9"/>
        <v/>
      </c>
      <c r="J193" s="143" t="str">
        <f t="shared" si="10"/>
        <v/>
      </c>
      <c r="L193" s="72" t="s">
        <v>64</v>
      </c>
      <c r="M193" s="141" t="s">
        <v>1203</v>
      </c>
      <c r="N193" s="142" t="str">
        <f t="shared" si="11"/>
        <v xml:space="preserve">B-A progressing use of structured change management  practices is applied to core TrM processes (Define and plan the data sources, Training action plan e.t.c.) only and the focus is on critical TrM emerging changes.There is a consensus about the importance of Change management. Roles in change management process are clarified,  tailor-made communication and training plans are evolved in order to cope with change issues.   </v>
      </c>
    </row>
    <row r="194" spans="1:14" x14ac:dyDescent="0.25">
      <c r="B194" s="72" t="str">
        <f>IF(A194&lt;&gt;"",VLOOKUP(A194,'PERFORMANCE AREAS'!$A$1:$B$9,2,FALSE),"")</f>
        <v/>
      </c>
      <c r="D194" s="145" t="str">
        <f t="shared" si="8"/>
        <v/>
      </c>
      <c r="E194" s="140" t="str">
        <f>IF(C194&lt;&gt;"",VLOOKUP(C194,'Matrice Generale indicatori'!$A$1:$B$6,2,FALSE),"")</f>
        <v/>
      </c>
      <c r="G194" s="143" t="str">
        <f t="shared" si="9"/>
        <v/>
      </c>
      <c r="J194" s="143" t="str">
        <f t="shared" si="10"/>
        <v/>
      </c>
      <c r="L194" s="72" t="s">
        <v>66</v>
      </c>
      <c r="M194" s="141" t="s">
        <v>1204</v>
      </c>
      <c r="N194" s="142" t="str">
        <f t="shared" si="11"/>
        <v>C-Change management practices are integrated to TrM, covering change preparation, communication and training to increase TrM practices effectiveness. Change Management practices are applied consistently to all TrM procedures. TrM practices are clearly focused on adapting changes effectively.</v>
      </c>
    </row>
    <row r="195" spans="1:14" x14ac:dyDescent="0.25">
      <c r="B195" s="72" t="str">
        <f>IF(A195&lt;&gt;"",VLOOKUP(A195,'PERFORMANCE AREAS'!$A$1:$B$9,2,FALSE),"")</f>
        <v/>
      </c>
      <c r="D195" s="145" t="str">
        <f t="shared" ref="D195:D258" si="12">IF(C195&lt;&gt;"",CONCATENATE(A195,".",C195),"")</f>
        <v/>
      </c>
      <c r="E195" s="140" t="str">
        <f>IF(C195&lt;&gt;"",VLOOKUP(C195,'Matrice Generale indicatori'!$A$1:$B$6,2,FALSE),"")</f>
        <v/>
      </c>
      <c r="G195" s="143" t="str">
        <f t="shared" ref="G195:G258" si="13">IF(C195&lt;&gt;"",CONCATENATE(A195,".",F195),"")</f>
        <v/>
      </c>
      <c r="J195" s="143" t="str">
        <f t="shared" ref="J195:J258" si="14">IF(C195&lt;&gt;"",CONCATENATE(A195,".",I195),"")</f>
        <v/>
      </c>
      <c r="L195" s="72" t="s">
        <v>65</v>
      </c>
      <c r="M195" s="141" t="s">
        <v>1205</v>
      </c>
      <c r="N195" s="142" t="str">
        <f t="shared" si="11"/>
        <v xml:space="preserve">D-Change management processes are fully integrated in TrM and are informed by data-driven decisions.  Sophisticated change management processes  and optimized tools are applied. Change management framework in TrM is mandated and aligned to other HR functions. </v>
      </c>
    </row>
    <row r="196" spans="1:14" ht="90" x14ac:dyDescent="0.25">
      <c r="A196" s="72" t="s">
        <v>199</v>
      </c>
      <c r="B196" s="72" t="str">
        <f>IF(A196&lt;&gt;"",VLOOKUP(A196,'PERFORMANCE AREAS'!$A$1:$B$9,2,FALSE),"")</f>
        <v>Training management</v>
      </c>
      <c r="C196" s="146">
        <v>3</v>
      </c>
      <c r="D196" s="145" t="str">
        <f t="shared" si="12"/>
        <v>PA5.3</v>
      </c>
      <c r="E196" s="140" t="str">
        <f>IF(C196&lt;&gt;"",VLOOKUP(C196,'Matrice Generale indicatori'!$A$1:$B$6,2,FALSE),"")</f>
        <v>Change management &amp; Risk management</v>
      </c>
      <c r="F196" s="118" t="s">
        <v>165</v>
      </c>
      <c r="G196" s="143" t="str">
        <f t="shared" si="13"/>
        <v>PA5.3.2.</v>
      </c>
      <c r="H196" s="147" t="s">
        <v>214</v>
      </c>
      <c r="I196" s="118" t="s">
        <v>167</v>
      </c>
      <c r="J196" s="143" t="str">
        <f t="shared" si="14"/>
        <v>PA5.3.2.1.</v>
      </c>
      <c r="K196" s="147" t="s">
        <v>215</v>
      </c>
      <c r="L196" s="118"/>
      <c r="M196" s="148" t="s">
        <v>1206</v>
      </c>
      <c r="N196" s="142" t="str">
        <f t="shared" ref="N196:N259" si="15">IF(L196&lt;&gt;"",CONCATENATE(L196,"-",M196),"")</f>
        <v/>
      </c>
    </row>
    <row r="197" spans="1:14" x14ac:dyDescent="0.25">
      <c r="B197" s="72" t="str">
        <f>IF(A197&lt;&gt;"",VLOOKUP(A197,'PERFORMANCE AREAS'!$A$1:$B$9,2,FALSE),"")</f>
        <v/>
      </c>
      <c r="D197" s="145" t="str">
        <f t="shared" si="12"/>
        <v/>
      </c>
      <c r="E197" s="140" t="str">
        <f>IF(C197&lt;&gt;"",VLOOKUP(C197,'Matrice Generale indicatori'!$A$1:$B$6,2,FALSE),"")</f>
        <v/>
      </c>
      <c r="F197" s="118"/>
      <c r="G197" s="143" t="str">
        <f t="shared" si="13"/>
        <v/>
      </c>
      <c r="H197" s="147"/>
      <c r="I197" s="118"/>
      <c r="J197" s="143" t="str">
        <f t="shared" si="14"/>
        <v/>
      </c>
      <c r="K197" s="147"/>
      <c r="L197" s="118" t="s">
        <v>541</v>
      </c>
      <c r="M197" s="148" t="s">
        <v>1207</v>
      </c>
      <c r="N197" s="142" t="str">
        <f t="shared" si="15"/>
        <v>A.-Typical legislative reactive procedures</v>
      </c>
    </row>
    <row r="198" spans="1:14" x14ac:dyDescent="0.25">
      <c r="B198" s="72" t="str">
        <f>IF(A198&lt;&gt;"",VLOOKUP(A198,'PERFORMANCE AREAS'!$A$1:$B$9,2,FALSE),"")</f>
        <v/>
      </c>
      <c r="D198" s="145" t="str">
        <f t="shared" si="12"/>
        <v/>
      </c>
      <c r="E198" s="140" t="str">
        <f>IF(C198&lt;&gt;"",VLOOKUP(C198,'Matrice Generale indicatori'!$A$1:$B$6,2,FALSE),"")</f>
        <v/>
      </c>
      <c r="F198" s="118"/>
      <c r="G198" s="143" t="str">
        <f t="shared" si="13"/>
        <v/>
      </c>
      <c r="H198" s="147"/>
      <c r="I198" s="118"/>
      <c r="J198" s="143" t="str">
        <f t="shared" si="14"/>
        <v/>
      </c>
      <c r="K198" s="147"/>
      <c r="L198" s="118" t="s">
        <v>543</v>
      </c>
      <c r="M198" s="148" t="s">
        <v>1208</v>
      </c>
      <c r="N198" s="142" t="str">
        <f t="shared" si="15"/>
        <v>B.-Basic provisions on key training  management issues</v>
      </c>
    </row>
    <row r="199" spans="1:14" x14ac:dyDescent="0.25">
      <c r="B199" s="72" t="str">
        <f>IF(A199&lt;&gt;"",VLOOKUP(A199,'PERFORMANCE AREAS'!$A$1:$B$9,2,FALSE),"")</f>
        <v/>
      </c>
      <c r="D199" s="145" t="str">
        <f t="shared" si="12"/>
        <v/>
      </c>
      <c r="E199" s="140" t="str">
        <f>IF(C199&lt;&gt;"",VLOOKUP(C199,'Matrice Generale indicatori'!$A$1:$B$6,2,FALSE),"")</f>
        <v/>
      </c>
      <c r="F199" s="118"/>
      <c r="G199" s="143" t="str">
        <f t="shared" si="13"/>
        <v/>
      </c>
      <c r="H199" s="147"/>
      <c r="I199" s="118"/>
      <c r="J199" s="143" t="str">
        <f t="shared" si="14"/>
        <v/>
      </c>
      <c r="K199" s="147"/>
      <c r="L199" s="118" t="s">
        <v>545</v>
      </c>
      <c r="M199" s="148" t="s">
        <v>1209</v>
      </c>
      <c r="N199" s="142" t="str">
        <f t="shared" si="15"/>
        <v>C.-Establishment of an advanced risk management system to identify, analyse, evaluate and treat training process risks</v>
      </c>
    </row>
    <row r="200" spans="1:14" x14ac:dyDescent="0.25">
      <c r="B200" s="72" t="str">
        <f>IF(A200&lt;&gt;"",VLOOKUP(A200,'PERFORMANCE AREAS'!$A$1:$B$9,2,FALSE),"")</f>
        <v/>
      </c>
      <c r="D200" s="145" t="str">
        <f t="shared" si="12"/>
        <v/>
      </c>
      <c r="E200" s="140" t="str">
        <f>IF(C200&lt;&gt;"",VLOOKUP(C200,'Matrice Generale indicatori'!$A$1:$B$6,2,FALSE),"")</f>
        <v/>
      </c>
      <c r="F200" s="118"/>
      <c r="G200" s="143" t="str">
        <f t="shared" si="13"/>
        <v/>
      </c>
      <c r="H200" s="147"/>
      <c r="I200" s="118"/>
      <c r="J200" s="143" t="str">
        <f t="shared" si="14"/>
        <v/>
      </c>
      <c r="K200" s="147"/>
      <c r="L200" s="118" t="s">
        <v>547</v>
      </c>
      <c r="M200" s="148" t="s">
        <v>1210</v>
      </c>
      <c r="N200" s="142" t="str">
        <f t="shared" si="15"/>
        <v xml:space="preserve">D.-Proactive integration of training management system with the whole Risk Management System of the organization </v>
      </c>
    </row>
    <row r="201" spans="1:14" ht="60" x14ac:dyDescent="0.25">
      <c r="A201" s="72" t="s">
        <v>199</v>
      </c>
      <c r="B201" s="72" t="str">
        <f>IF(A201&lt;&gt;"",VLOOKUP(A201,'PERFORMANCE AREAS'!$A$1:$B$9,2,FALSE),"")</f>
        <v>Training management</v>
      </c>
      <c r="C201" s="146">
        <v>4</v>
      </c>
      <c r="D201" s="145" t="str">
        <f t="shared" si="12"/>
        <v>PA5.4</v>
      </c>
      <c r="E201" s="140" t="str">
        <f>IF(C201&lt;&gt;"",VLOOKUP(C201,'Matrice Generale indicatori'!$A$1:$B$6,2,FALSE),"")</f>
        <v>Talent Management</v>
      </c>
      <c r="F201" s="143" t="s">
        <v>52</v>
      </c>
      <c r="G201" s="143" t="str">
        <f t="shared" si="13"/>
        <v>PA5.4.1</v>
      </c>
      <c r="H201" s="140" t="s">
        <v>1211</v>
      </c>
      <c r="I201" s="143" t="s">
        <v>29</v>
      </c>
      <c r="J201" s="143" t="str">
        <f t="shared" si="14"/>
        <v>PA5.4.1.1</v>
      </c>
      <c r="K201" s="74" t="s">
        <v>1212</v>
      </c>
      <c r="M201" s="141" t="s">
        <v>1213</v>
      </c>
      <c r="N201" s="142" t="str">
        <f t="shared" si="15"/>
        <v/>
      </c>
    </row>
    <row r="202" spans="1:14" x14ac:dyDescent="0.25">
      <c r="B202" s="72" t="str">
        <f>IF(A202&lt;&gt;"",VLOOKUP(A202,'PERFORMANCE AREAS'!$A$1:$B$9,2,FALSE),"")</f>
        <v/>
      </c>
      <c r="D202" s="145" t="str">
        <f t="shared" si="12"/>
        <v/>
      </c>
      <c r="E202" s="140" t="str">
        <f>IF(C202&lt;&gt;"",VLOOKUP(C202,'Matrice Generale indicatori'!$A$1:$B$6,2,FALSE),"")</f>
        <v/>
      </c>
      <c r="G202" s="143" t="str">
        <f t="shared" si="13"/>
        <v/>
      </c>
      <c r="J202" s="143" t="str">
        <f t="shared" si="14"/>
        <v/>
      </c>
      <c r="L202" s="72" t="s">
        <v>63</v>
      </c>
      <c r="M202" s="141" t="s">
        <v>1214</v>
      </c>
      <c r="N202" s="142" t="str">
        <f t="shared" si="15"/>
        <v>A-Training process has no or limited focus on talent management. The training programs are the same for all employees, acting reactively for specific posts related to  talent management issues. There is no provision for targeted training.</v>
      </c>
    </row>
    <row r="203" spans="1:14" x14ac:dyDescent="0.25">
      <c r="B203" s="72" t="str">
        <f>IF(A203&lt;&gt;"",VLOOKUP(A203,'PERFORMANCE AREAS'!$A$1:$B$9,2,FALSE),"")</f>
        <v/>
      </c>
      <c r="D203" s="145" t="str">
        <f t="shared" si="12"/>
        <v/>
      </c>
      <c r="E203" s="140" t="str">
        <f>IF(C203&lt;&gt;"",VLOOKUP(C203,'Matrice Generale indicatori'!$A$1:$B$6,2,FALSE),"")</f>
        <v/>
      </c>
      <c r="G203" s="143" t="str">
        <f t="shared" si="13"/>
        <v/>
      </c>
      <c r="J203" s="143" t="str">
        <f t="shared" si="14"/>
        <v/>
      </c>
      <c r="L203" s="72" t="s">
        <v>64</v>
      </c>
      <c r="M203" s="141" t="s">
        <v>1215</v>
      </c>
      <c r="N203" s="142" t="str">
        <f t="shared" si="15"/>
        <v>B-The organization has standardized training management processes for talents. Training programs focused on talent management are available on request.  Tools for tracing training needs of talents are emerging and the training programs are evaluated. Competencies and performance improvements of high-potential employees may be also measured. Feedback is an ongoing process.</v>
      </c>
    </row>
    <row r="204" spans="1:14" x14ac:dyDescent="0.25">
      <c r="B204" s="72" t="str">
        <f>IF(A204&lt;&gt;"",VLOOKUP(A204,'PERFORMANCE AREAS'!$A$1:$B$9,2,FALSE),"")</f>
        <v/>
      </c>
      <c r="D204" s="145" t="str">
        <f t="shared" si="12"/>
        <v/>
      </c>
      <c r="E204" s="140" t="str">
        <f>IF(C204&lt;&gt;"",VLOOKUP(C204,'Matrice Generale indicatori'!$A$1:$B$6,2,FALSE),"")</f>
        <v/>
      </c>
      <c r="G204" s="143" t="str">
        <f t="shared" si="13"/>
        <v/>
      </c>
      <c r="J204" s="143" t="str">
        <f t="shared" si="14"/>
        <v/>
      </c>
      <c r="L204" s="72" t="s">
        <v>66</v>
      </c>
      <c r="M204" s="141" t="s">
        <v>1216</v>
      </c>
      <c r="N204" s="142" t="str">
        <f t="shared" si="15"/>
        <v>C-Training management processes are focused on talent management proactively, helping to assess and  improve existing talent pools in the organization. There is a sound and targeted training plan for talented employees which is based on their needs and competencies in order to be selected for the right key positions. Training programs are integrated not only with the performance management process but also with career development plans. On-going coaching, mentoring, and feedback. Innovative techniques such as gamification and interactive methods are used. Social and collaborative learning.</v>
      </c>
    </row>
    <row r="205" spans="1:14" x14ac:dyDescent="0.25">
      <c r="B205" s="72" t="str">
        <f>IF(A205&lt;&gt;"",VLOOKUP(A205,'PERFORMANCE AREAS'!$A$1:$B$9,2,FALSE),"")</f>
        <v/>
      </c>
      <c r="D205" s="145" t="str">
        <f t="shared" si="12"/>
        <v/>
      </c>
      <c r="E205" s="140" t="str">
        <f>IF(C205&lt;&gt;"",VLOOKUP(C205,'Matrice Generale indicatori'!$A$1:$B$6,2,FALSE),"")</f>
        <v/>
      </c>
      <c r="G205" s="143" t="str">
        <f t="shared" si="13"/>
        <v/>
      </c>
      <c r="J205" s="143" t="str">
        <f t="shared" si="14"/>
        <v/>
      </c>
      <c r="L205" s="72" t="s">
        <v>65</v>
      </c>
      <c r="M205" s="141" t="s">
        <v>1217</v>
      </c>
      <c r="N205" s="142" t="str">
        <f t="shared" si="15"/>
        <v xml:space="preserve">D-Training processes are designed to identify, develop and retain the talented personnel. There is a  predictive and personalized training plan for talented staff to optimize organizational results, aligning  personal with organizational  future needs.  Strong  Learning Culture that boosts  agility, innovation and sharing expertise. Automate response to the changing environment and to new training trends. Leading techniques that create a  personalized, networked and stimulating talent experience. Intelligent Learning  and agile LMS. Virtual reality systems are operating. Talented employees are engaged and highly empowered to drive their own personal development &amp; growth. 
</v>
      </c>
    </row>
    <row r="206" spans="1:14" ht="75" x14ac:dyDescent="0.25">
      <c r="A206" s="72" t="s">
        <v>199</v>
      </c>
      <c r="B206" s="72" t="str">
        <f>IF(A206&lt;&gt;"",VLOOKUP(A206,'PERFORMANCE AREAS'!$A$1:$B$9,2,FALSE),"")</f>
        <v>Training management</v>
      </c>
      <c r="C206" s="146">
        <v>5</v>
      </c>
      <c r="D206" s="145" t="str">
        <f t="shared" si="12"/>
        <v>PA5.5</v>
      </c>
      <c r="E206" s="140" t="str">
        <f>IF(C206&lt;&gt;"",VLOOKUP(C206,'Matrice Generale indicatori'!$A$1:$B$6,2,FALSE),"")</f>
        <v>Competency based approach</v>
      </c>
      <c r="F206" s="143" t="s">
        <v>56</v>
      </c>
      <c r="G206" s="143" t="str">
        <f t="shared" si="13"/>
        <v>PA5.5.1</v>
      </c>
      <c r="H206" s="140" t="s">
        <v>1218</v>
      </c>
      <c r="I206" s="143" t="s">
        <v>33</v>
      </c>
      <c r="J206" s="143" t="str">
        <f t="shared" si="14"/>
        <v>PA5.5.1.1</v>
      </c>
      <c r="K206" s="74" t="s">
        <v>1219</v>
      </c>
      <c r="M206" s="141" t="s">
        <v>1220</v>
      </c>
      <c r="N206" s="142" t="str">
        <f t="shared" si="15"/>
        <v/>
      </c>
    </row>
    <row r="207" spans="1:14" x14ac:dyDescent="0.25">
      <c r="B207" s="72" t="str">
        <f>IF(A207&lt;&gt;"",VLOOKUP(A207,'PERFORMANCE AREAS'!$A$1:$B$9,2,FALSE),"")</f>
        <v/>
      </c>
      <c r="D207" s="145" t="str">
        <f t="shared" si="12"/>
        <v/>
      </c>
      <c r="E207" s="140" t="str">
        <f>IF(C207&lt;&gt;"",VLOOKUP(C207,'Matrice Generale indicatori'!$A$1:$B$6,2,FALSE),"")</f>
        <v/>
      </c>
      <c r="G207" s="143" t="str">
        <f t="shared" si="13"/>
        <v/>
      </c>
      <c r="J207" s="143" t="str">
        <f t="shared" si="14"/>
        <v/>
      </c>
      <c r="L207" s="72" t="s">
        <v>63</v>
      </c>
      <c r="M207" s="141" t="s">
        <v>1221</v>
      </c>
      <c r="N207" s="142" t="str">
        <f t="shared" si="15"/>
        <v xml:space="preserve">A-A Competency Framework is not developed or, Key jobs or positions competencies are defined ad hoc in order to meet legal requirements and TrM do not take them into consideration </v>
      </c>
    </row>
    <row r="208" spans="1:14" x14ac:dyDescent="0.25">
      <c r="B208" s="72" t="str">
        <f>IF(A208&lt;&gt;"",VLOOKUP(A208,'PERFORMANCE AREAS'!$A$1:$B$9,2,FALSE),"")</f>
        <v/>
      </c>
      <c r="D208" s="145" t="str">
        <f t="shared" si="12"/>
        <v/>
      </c>
      <c r="E208" s="140" t="str">
        <f>IF(C208&lt;&gt;"",VLOOKUP(C208,'Matrice Generale indicatori'!$A$1:$B$6,2,FALSE),"")</f>
        <v/>
      </c>
      <c r="G208" s="143" t="str">
        <f t="shared" si="13"/>
        <v/>
      </c>
      <c r="J208" s="143" t="str">
        <f t="shared" si="14"/>
        <v/>
      </c>
      <c r="L208" s="72" t="s">
        <v>64</v>
      </c>
      <c r="M208" s="141" t="s">
        <v>1222</v>
      </c>
      <c r="N208" s="142" t="str">
        <f t="shared" si="15"/>
        <v>B-There are competencies defined for key jobs and competency profiles in use. They are progressively  used in the training programmes.</v>
      </c>
    </row>
    <row r="209" spans="1:14" x14ac:dyDescent="0.25">
      <c r="B209" s="72" t="str">
        <f>IF(A209&lt;&gt;"",VLOOKUP(A209,'PERFORMANCE AREAS'!$A$1:$B$9,2,FALSE),"")</f>
        <v/>
      </c>
      <c r="D209" s="145" t="str">
        <f t="shared" si="12"/>
        <v/>
      </c>
      <c r="E209" s="140" t="str">
        <f>IF(C209&lt;&gt;"",VLOOKUP(C209,'Matrice Generale indicatori'!$A$1:$B$6,2,FALSE),"")</f>
        <v/>
      </c>
      <c r="G209" s="143" t="str">
        <f t="shared" si="13"/>
        <v/>
      </c>
      <c r="J209" s="143" t="str">
        <f t="shared" si="14"/>
        <v/>
      </c>
      <c r="L209" s="72" t="s">
        <v>66</v>
      </c>
      <c r="M209" s="141" t="s">
        <v>1223</v>
      </c>
      <c r="N209" s="142" t="str">
        <f t="shared" si="15"/>
        <v xml:space="preserve">C-A Competency Framework is developed and updated in a proactive way for TrM procedures.  Recruitment procedures are proactively responding to current and future needs developing the corresponding competencies.  </v>
      </c>
    </row>
    <row r="210" spans="1:14" x14ac:dyDescent="0.25">
      <c r="B210" s="72" t="str">
        <f>IF(A210&lt;&gt;"",VLOOKUP(A210,'PERFORMANCE AREAS'!$A$1:$B$9,2,FALSE),"")</f>
        <v/>
      </c>
      <c r="D210" s="145" t="str">
        <f t="shared" si="12"/>
        <v/>
      </c>
      <c r="E210" s="140" t="str">
        <f>IF(C210&lt;&gt;"",VLOOKUP(C210,'Matrice Generale indicatori'!$A$1:$B$6,2,FALSE),"")</f>
        <v/>
      </c>
      <c r="G210" s="143" t="str">
        <f t="shared" si="13"/>
        <v/>
      </c>
      <c r="J210" s="143" t="str">
        <f t="shared" si="14"/>
        <v/>
      </c>
      <c r="L210" s="72" t="s">
        <v>65</v>
      </c>
      <c r="M210" s="141" t="s">
        <v>1224</v>
      </c>
      <c r="N210" s="142" t="str">
        <f t="shared" si="15"/>
        <v xml:space="preserve">D-HRM integrates Competency Framework in all its functions, including TrM and it is revised and updated in alignment with all business areas in order to achieve excellence in employees performance who are able to carry out the organization’s vision, mission and meet its expectations. </v>
      </c>
    </row>
    <row r="211" spans="1:14" ht="45" x14ac:dyDescent="0.25">
      <c r="A211" s="118" t="s">
        <v>222</v>
      </c>
      <c r="B211" s="72" t="str">
        <f>IF(A211&lt;&gt;"",VLOOKUP(A211,'PERFORMANCE AREAS'!$A$1:$B$9,2,FALSE),"")</f>
        <v>Reward management</v>
      </c>
      <c r="C211" s="146">
        <v>1</v>
      </c>
      <c r="D211" s="145" t="str">
        <f t="shared" si="12"/>
        <v>PA6.1</v>
      </c>
      <c r="E211" s="140" t="str">
        <f>IF(C211&lt;&gt;"",VLOOKUP(C211,'Matrice Generale indicatori'!$A$1:$B$6,2,FALSE),"")</f>
        <v>Implementation &amp; Effectiveness</v>
      </c>
      <c r="F211" s="143" t="s">
        <v>3</v>
      </c>
      <c r="G211" s="143" t="str">
        <f t="shared" si="13"/>
        <v>PA6.1.1</v>
      </c>
      <c r="H211" s="140" t="s">
        <v>1225</v>
      </c>
      <c r="I211" s="143" t="s">
        <v>5</v>
      </c>
      <c r="J211" s="143" t="str">
        <f t="shared" si="14"/>
        <v>PA6.1.1.1</v>
      </c>
      <c r="K211" s="74" t="s">
        <v>1226</v>
      </c>
      <c r="M211" s="141" t="s">
        <v>1227</v>
      </c>
      <c r="N211" s="142" t="str">
        <f t="shared" si="15"/>
        <v/>
      </c>
    </row>
    <row r="212" spans="1:14" x14ac:dyDescent="0.25">
      <c r="B212" s="72" t="str">
        <f>IF(A212&lt;&gt;"",VLOOKUP(A212,'PERFORMANCE AREAS'!$A$1:$B$9,2,FALSE),"")</f>
        <v/>
      </c>
      <c r="D212" s="145" t="str">
        <f t="shared" si="12"/>
        <v/>
      </c>
      <c r="E212" s="140" t="str">
        <f>IF(C212&lt;&gt;"",VLOOKUP(C212,'Matrice Generale indicatori'!$A$1:$B$6,2,FALSE),"")</f>
        <v/>
      </c>
      <c r="G212" s="143" t="str">
        <f t="shared" si="13"/>
        <v/>
      </c>
      <c r="J212" s="143" t="str">
        <f t="shared" si="14"/>
        <v/>
      </c>
      <c r="L212" s="72" t="s">
        <v>63</v>
      </c>
      <c r="M212" s="141" t="s">
        <v>1228</v>
      </c>
      <c r="N212" s="142" t="str">
        <f t="shared" si="15"/>
        <v xml:space="preserve">A-Salary can be complemented with overtime payments if required for business reasons within budgetary constraints. Payroll and pension procedures are basic, self service mechanisms are non existent i.e., employees are provided with hard copy payslips. No formal reward procedures are in place for other benefits e.g., flexible working arrangements agreed informally between a manager and an employee.
</v>
      </c>
    </row>
    <row r="213" spans="1:14" x14ac:dyDescent="0.25">
      <c r="B213" s="72" t="str">
        <f>IF(A213&lt;&gt;"",VLOOKUP(A213,'PERFORMANCE AREAS'!$A$1:$B$9,2,FALSE),"")</f>
        <v/>
      </c>
      <c r="D213" s="145" t="str">
        <f t="shared" si="12"/>
        <v/>
      </c>
      <c r="E213" s="140" t="str">
        <f>IF(C213&lt;&gt;"",VLOOKUP(C213,'Matrice Generale indicatori'!$A$1:$B$6,2,FALSE),"")</f>
        <v/>
      </c>
      <c r="G213" s="143" t="str">
        <f t="shared" si="13"/>
        <v/>
      </c>
      <c r="J213" s="143" t="str">
        <f t="shared" si="14"/>
        <v/>
      </c>
      <c r="L213" s="72" t="s">
        <v>64</v>
      </c>
      <c r="M213" s="141" t="s">
        <v>1229</v>
      </c>
      <c r="N213" s="142" t="str">
        <f t="shared" si="15"/>
        <v xml:space="preserve">B-Payroll and pension procedures are standardised and semi-automated. Basic self-service mechanisms are in place for employees e.g., online pay statements, travel and subsistence allowance claims. The organization is intending to improve the self-service portal. Formal procedures in relation to other reward strategies are being considered and some practices are available to some staff members or in specific business areas e.g., flexible working arrangements.
</v>
      </c>
    </row>
    <row r="214" spans="1:14" x14ac:dyDescent="0.25">
      <c r="B214" s="72" t="str">
        <f>IF(A214&lt;&gt;"",VLOOKUP(A214,'PERFORMANCE AREAS'!$A$1:$B$9,2,FALSE),"")</f>
        <v/>
      </c>
      <c r="D214" s="145" t="str">
        <f t="shared" si="12"/>
        <v/>
      </c>
      <c r="E214" s="140" t="str">
        <f>IF(C214&lt;&gt;"",VLOOKUP(C214,'Matrice Generale indicatori'!$A$1:$B$6,2,FALSE),"")</f>
        <v/>
      </c>
      <c r="G214" s="143" t="str">
        <f t="shared" si="13"/>
        <v/>
      </c>
      <c r="J214" s="143" t="str">
        <f t="shared" si="14"/>
        <v/>
      </c>
      <c r="L214" s="72" t="s">
        <v>66</v>
      </c>
      <c r="M214" s="141" t="s">
        <v>1230</v>
      </c>
      <c r="N214" s="142" t="str">
        <f t="shared" si="15"/>
        <v xml:space="preserve">C-Advanced payroll and pension procedures are automated and accredited e.g., ISO27001 certification with accurate and timely data available. A bonus system with clear, appraised performance criteria is in place. All information relevant to financial benefits is available through a self-service portal. Formal reward strategy procedures are in place e.g., flexible working arrangements, work life balance strategy, team morale events.
</v>
      </c>
    </row>
    <row r="215" spans="1:14" x14ac:dyDescent="0.25">
      <c r="B215" s="72" t="str">
        <f>IF(A215&lt;&gt;"",VLOOKUP(A215,'PERFORMANCE AREAS'!$A$1:$B$9,2,FALSE),"")</f>
        <v/>
      </c>
      <c r="D215" s="145" t="str">
        <f t="shared" si="12"/>
        <v/>
      </c>
      <c r="E215" s="140" t="str">
        <f>IF(C215&lt;&gt;"",VLOOKUP(C215,'Matrice Generale indicatori'!$A$1:$B$6,2,FALSE),"")</f>
        <v/>
      </c>
      <c r="G215" s="143" t="str">
        <f t="shared" si="13"/>
        <v/>
      </c>
      <c r="J215" s="143" t="str">
        <f t="shared" si="14"/>
        <v/>
      </c>
      <c r="L215" s="72" t="s">
        <v>65</v>
      </c>
      <c r="M215" s="141" t="s">
        <v>1231</v>
      </c>
      <c r="N215" s="142" t="str">
        <f t="shared" si="15"/>
        <v xml:space="preserve">D-Reward management practices are designed to address the strategic priorities of the organization e.g., team morale events aim to increase productivity, salary bonuses are linked to performance outcomes. All procedures are integrated within one system that enables alignment between the reward management strategy and business outputs. An advisory support service is available to staff in designing a personalised reward package suitable to their preferences and career development plans.
</v>
      </c>
    </row>
    <row r="216" spans="1:14" x14ac:dyDescent="0.25">
      <c r="B216" s="72" t="str">
        <f>IF(A216&lt;&gt;"",VLOOKUP(A216,'PERFORMANCE AREAS'!$A$1:$B$9,2,FALSE),"")</f>
        <v/>
      </c>
      <c r="D216" s="145" t="str">
        <f t="shared" si="12"/>
        <v/>
      </c>
      <c r="E216" s="140" t="str">
        <f>IF(C216&lt;&gt;"",VLOOKUP(C216,'Matrice Generale indicatori'!$A$1:$B$6,2,FALSE),"")</f>
        <v/>
      </c>
      <c r="G216" s="143" t="str">
        <f t="shared" si="13"/>
        <v/>
      </c>
      <c r="J216" s="143" t="str">
        <f t="shared" si="14"/>
        <v/>
      </c>
      <c r="L216" s="118" t="s">
        <v>873</v>
      </c>
      <c r="M216" s="141" t="s">
        <v>1232</v>
      </c>
      <c r="N216" s="142" t="str">
        <f t="shared" si="15"/>
        <v xml:space="preserve">E-Not relevant/ not applicable </v>
      </c>
    </row>
    <row r="217" spans="1:14" ht="30" x14ac:dyDescent="0.25">
      <c r="A217" s="72" t="s">
        <v>222</v>
      </c>
      <c r="B217" s="72" t="str">
        <f>IF(A217&lt;&gt;"",VLOOKUP(A217,'PERFORMANCE AREAS'!$A$1:$B$9,2,FALSE),"")</f>
        <v>Reward management</v>
      </c>
      <c r="C217" s="146">
        <v>1</v>
      </c>
      <c r="D217" s="145" t="str">
        <f t="shared" si="12"/>
        <v>PA6.1</v>
      </c>
      <c r="E217" s="140" t="str">
        <f>IF(C217&lt;&gt;"",VLOOKUP(C217,'Matrice Generale indicatori'!$A$1:$B$6,2,FALSE),"")</f>
        <v>Implementation &amp; Effectiveness</v>
      </c>
      <c r="F217" s="143" t="s">
        <v>7</v>
      </c>
      <c r="G217" s="143" t="str">
        <f t="shared" si="13"/>
        <v>PA6.1.2</v>
      </c>
      <c r="H217" s="140" t="s">
        <v>1233</v>
      </c>
      <c r="I217" s="143" t="s">
        <v>80</v>
      </c>
      <c r="J217" s="143" t="str">
        <f t="shared" si="14"/>
        <v>PA6.1.2.1</v>
      </c>
      <c r="K217" s="74" t="s">
        <v>1234</v>
      </c>
      <c r="M217" s="141" t="s">
        <v>1235</v>
      </c>
      <c r="N217" s="142" t="str">
        <f t="shared" si="15"/>
        <v/>
      </c>
    </row>
    <row r="218" spans="1:14" x14ac:dyDescent="0.25">
      <c r="B218" s="72" t="str">
        <f>IF(A218&lt;&gt;"",VLOOKUP(A218,'PERFORMANCE AREAS'!$A$1:$B$9,2,FALSE),"")</f>
        <v/>
      </c>
      <c r="D218" s="145" t="str">
        <f t="shared" si="12"/>
        <v/>
      </c>
      <c r="E218" s="140" t="str">
        <f>IF(C218&lt;&gt;"",VLOOKUP(C218,'Matrice Generale indicatori'!$A$1:$B$6,2,FALSE),"")</f>
        <v/>
      </c>
      <c r="G218" s="143" t="str">
        <f t="shared" si="13"/>
        <v/>
      </c>
      <c r="J218" s="143" t="str">
        <f t="shared" si="14"/>
        <v/>
      </c>
      <c r="L218" s="72" t="s">
        <v>63</v>
      </c>
      <c r="M218" s="141" t="s">
        <v>1236</v>
      </c>
      <c r="N218" s="142" t="str">
        <f t="shared" si="15"/>
        <v>A-An inflexible payroll schedule applies; transactional employee benefits such as health insurance and retirement plans are in place. The organization only collects data on the number of posts, entries and exits of employees.</v>
      </c>
    </row>
    <row r="219" spans="1:14" x14ac:dyDescent="0.25">
      <c r="B219" s="72" t="str">
        <f>IF(A219&lt;&gt;"",VLOOKUP(A219,'PERFORMANCE AREAS'!$A$1:$B$9,2,FALSE),"")</f>
        <v/>
      </c>
      <c r="D219" s="145" t="str">
        <f t="shared" si="12"/>
        <v/>
      </c>
      <c r="E219" s="140" t="str">
        <f>IF(C219&lt;&gt;"",VLOOKUP(C219,'Matrice Generale indicatori'!$A$1:$B$6,2,FALSE),"")</f>
        <v/>
      </c>
      <c r="G219" s="143" t="str">
        <f t="shared" si="13"/>
        <v/>
      </c>
      <c r="J219" s="143" t="str">
        <f t="shared" si="14"/>
        <v/>
      </c>
      <c r="L219" s="72" t="s">
        <v>64</v>
      </c>
      <c r="M219" s="141" t="s">
        <v>1237</v>
      </c>
      <c r="N219" s="142" t="str">
        <f t="shared" si="15"/>
        <v xml:space="preserve">B-A defined reward management system operates that tries to align the benefits and payments with the strategic objectives. Some financial benefits exist such as payments in advance and non-financial benefits including flexible working arrangements are available to some staff members in certain conditions. 
</v>
      </c>
    </row>
    <row r="220" spans="1:14" x14ac:dyDescent="0.25">
      <c r="B220" s="72" t="str">
        <f>IF(A220&lt;&gt;"",VLOOKUP(A220,'PERFORMANCE AREAS'!$A$1:$B$9,2,FALSE),"")</f>
        <v/>
      </c>
      <c r="D220" s="145" t="str">
        <f t="shared" si="12"/>
        <v/>
      </c>
      <c r="E220" s="140" t="str">
        <f>IF(C220&lt;&gt;"",VLOOKUP(C220,'Matrice Generale indicatori'!$A$1:$B$6,2,FALSE),"")</f>
        <v/>
      </c>
      <c r="G220" s="143" t="str">
        <f t="shared" si="13"/>
        <v/>
      </c>
      <c r="J220" s="143" t="str">
        <f t="shared" si="14"/>
        <v/>
      </c>
      <c r="L220" s="72" t="s">
        <v>66</v>
      </c>
      <c r="M220" s="141" t="s">
        <v>1238</v>
      </c>
      <c r="N220" s="142" t="str">
        <f t="shared" si="15"/>
        <v>C-A proactive reward management system operates that provides flexible remuneration benefits to employees. Non-financial benefits such as formal mentoring programmes, work-life balance initiatives, family friendly policies are available to employees who can customize their preferred arrangement.</v>
      </c>
    </row>
    <row r="221" spans="1:14" x14ac:dyDescent="0.25">
      <c r="B221" s="72" t="str">
        <f>IF(A221&lt;&gt;"",VLOOKUP(A221,'PERFORMANCE AREAS'!$A$1:$B$9,2,FALSE),"")</f>
        <v/>
      </c>
      <c r="D221" s="145" t="str">
        <f t="shared" si="12"/>
        <v/>
      </c>
      <c r="E221" s="140" t="str">
        <f>IF(C221&lt;&gt;"",VLOOKUP(C221,'Matrice Generale indicatori'!$A$1:$B$6,2,FALSE),"")</f>
        <v/>
      </c>
      <c r="G221" s="143" t="str">
        <f t="shared" si="13"/>
        <v/>
      </c>
      <c r="J221" s="143" t="str">
        <f t="shared" si="14"/>
        <v/>
      </c>
      <c r="L221" s="72" t="s">
        <v>65</v>
      </c>
      <c r="M221" s="141" t="s">
        <v>735</v>
      </c>
      <c r="N221" s="142" t="str">
        <f t="shared" si="15"/>
        <v>D-A predictive reward management system applies; all reward benefits are fully personalised to the individual employee. An advisory service provides guidance to staff members in relation to their remuneration options. Full flexibility applies for all options.</v>
      </c>
    </row>
    <row r="222" spans="1:14" x14ac:dyDescent="0.25">
      <c r="B222" s="72" t="str">
        <f>IF(A222&lt;&gt;"",VLOOKUP(A222,'PERFORMANCE AREAS'!$A$1:$B$9,2,FALSE),"")</f>
        <v/>
      </c>
      <c r="D222" s="145" t="str">
        <f t="shared" si="12"/>
        <v/>
      </c>
      <c r="E222" s="140" t="str">
        <f>IF(C222&lt;&gt;"",VLOOKUP(C222,'Matrice Generale indicatori'!$A$1:$B$6,2,FALSE),"")</f>
        <v/>
      </c>
      <c r="G222" s="143" t="str">
        <f t="shared" si="13"/>
        <v/>
      </c>
      <c r="J222" s="143" t="str">
        <f t="shared" si="14"/>
        <v/>
      </c>
      <c r="L222" s="118" t="s">
        <v>873</v>
      </c>
      <c r="M222" s="141" t="s">
        <v>1232</v>
      </c>
      <c r="N222" s="142" t="str">
        <f t="shared" si="15"/>
        <v xml:space="preserve">E-Not relevant/ not applicable </v>
      </c>
    </row>
    <row r="223" spans="1:14" ht="45" x14ac:dyDescent="0.25">
      <c r="A223" s="72" t="s">
        <v>222</v>
      </c>
      <c r="B223" s="72" t="str">
        <f>IF(A223&lt;&gt;"",VLOOKUP(A223,'PERFORMANCE AREAS'!$A$1:$B$9,2,FALSE),"")</f>
        <v>Reward management</v>
      </c>
      <c r="C223" s="146">
        <v>1</v>
      </c>
      <c r="D223" s="145" t="str">
        <f t="shared" si="12"/>
        <v>PA6.1</v>
      </c>
      <c r="E223" s="140" t="str">
        <f>IF(C223&lt;&gt;"",VLOOKUP(C223,'Matrice Generale indicatori'!$A$1:$B$6,2,FALSE),"")</f>
        <v>Implementation &amp; Effectiveness</v>
      </c>
      <c r="F223" s="143" t="s">
        <v>84</v>
      </c>
      <c r="G223" s="143" t="str">
        <f t="shared" si="13"/>
        <v>PA6.1.3</v>
      </c>
      <c r="H223" s="140" t="s">
        <v>1239</v>
      </c>
      <c r="I223" s="143" t="s">
        <v>86</v>
      </c>
      <c r="J223" s="143" t="str">
        <f t="shared" si="14"/>
        <v>PA6.1.3.1</v>
      </c>
      <c r="K223" s="74" t="s">
        <v>1240</v>
      </c>
      <c r="M223" s="141" t="s">
        <v>1241</v>
      </c>
      <c r="N223" s="142" t="str">
        <f t="shared" si="15"/>
        <v/>
      </c>
    </row>
    <row r="224" spans="1:14" x14ac:dyDescent="0.25">
      <c r="B224" s="72" t="str">
        <f>IF(A224&lt;&gt;"",VLOOKUP(A224,'PERFORMANCE AREAS'!$A$1:$B$9,2,FALSE),"")</f>
        <v/>
      </c>
      <c r="D224" s="145" t="str">
        <f t="shared" si="12"/>
        <v/>
      </c>
      <c r="E224" s="140" t="str">
        <f>IF(C224&lt;&gt;"",VLOOKUP(C224,'Matrice Generale indicatori'!$A$1:$B$6,2,FALSE),"")</f>
        <v/>
      </c>
      <c r="G224" s="143" t="str">
        <f t="shared" si="13"/>
        <v/>
      </c>
      <c r="J224" s="143" t="str">
        <f t="shared" si="14"/>
        <v/>
      </c>
      <c r="L224" s="72" t="s">
        <v>63</v>
      </c>
      <c r="M224" s="141" t="s">
        <v>1242</v>
      </c>
      <c r="N224" s="142" t="str">
        <f t="shared" si="15"/>
        <v>A-Reward management procedures are characterized by low levels of digitalization. The payroll system is inflexible and the quality and availability of data is poor. There is limited capacity for integration with other data sources. A formal reward management strategy is not in place and there is no structured approach in relation to other reward benefits e.g., flexible hours, bonus payments.</v>
      </c>
    </row>
    <row r="225" spans="1:14" x14ac:dyDescent="0.25">
      <c r="B225" s="72" t="str">
        <f>IF(A225&lt;&gt;"",VLOOKUP(A225,'PERFORMANCE AREAS'!$A$1:$B$9,2,FALSE),"")</f>
        <v/>
      </c>
      <c r="D225" s="145" t="str">
        <f t="shared" si="12"/>
        <v/>
      </c>
      <c r="E225" s="140" t="str">
        <f>IF(C225&lt;&gt;"",VLOOKUP(C225,'Matrice Generale indicatori'!$A$1:$B$6,2,FALSE),"")</f>
        <v/>
      </c>
      <c r="G225" s="143" t="str">
        <f t="shared" si="13"/>
        <v/>
      </c>
      <c r="J225" s="143" t="str">
        <f t="shared" si="14"/>
        <v/>
      </c>
      <c r="L225" s="72" t="s">
        <v>64</v>
      </c>
      <c r="M225" s="141" t="s">
        <v>1243</v>
      </c>
      <c r="N225" s="142" t="str">
        <f t="shared" si="15"/>
        <v xml:space="preserve">B-Reward management procedures are partially digitalized. Electronic solutions are in place to enable a self- service platform for standard processes e.g., payroll and pension procedures - online payslips, overtime claims. An unstructured approach operates in relation to other reward benefits which are available on an informal basis in some functional areas e.g., remote working in the tax policy domain. There is a focus on improving the digital infrastructure to support the implementation of a formal reward management strategy.
</v>
      </c>
    </row>
    <row r="226" spans="1:14" x14ac:dyDescent="0.25">
      <c r="B226" s="72" t="str">
        <f>IF(A226&lt;&gt;"",VLOOKUP(A226,'PERFORMANCE AREAS'!$A$1:$B$9,2,FALSE),"")</f>
        <v/>
      </c>
      <c r="D226" s="145" t="str">
        <f t="shared" si="12"/>
        <v/>
      </c>
      <c r="E226" s="140" t="str">
        <f>IF(C226&lt;&gt;"",VLOOKUP(C226,'Matrice Generale indicatori'!$A$1:$B$6,2,FALSE),"")</f>
        <v/>
      </c>
      <c r="G226" s="143" t="str">
        <f t="shared" si="13"/>
        <v/>
      </c>
      <c r="J226" s="143" t="str">
        <f t="shared" si="14"/>
        <v/>
      </c>
      <c r="L226" s="72" t="s">
        <v>66</v>
      </c>
      <c r="M226" s="141" t="s">
        <v>1244</v>
      </c>
      <c r="N226" s="142" t="str">
        <f t="shared" si="15"/>
        <v>C-Reward management procedures are digitalized. There is a reward management strategy addressing reward benefits for all functional domains. A technology solution enables the workforce to access the relevant information on a range of devices and provides a structured and transparent approach regarding available reward benefits e.g., work-life balance strategy, bonus payment information. The system is integrated with other HR functions which enabled a joined up approach in relation to performance management and career development.</v>
      </c>
    </row>
    <row r="227" spans="1:14" x14ac:dyDescent="0.25">
      <c r="B227" s="72" t="str">
        <f>IF(A227&lt;&gt;"",VLOOKUP(A227,'PERFORMANCE AREAS'!$A$1:$B$9,2,FALSE),"")</f>
        <v/>
      </c>
      <c r="D227" s="145" t="str">
        <f t="shared" si="12"/>
        <v/>
      </c>
      <c r="E227" s="140" t="str">
        <f>IF(C227&lt;&gt;"",VLOOKUP(C227,'Matrice Generale indicatori'!$A$1:$B$6,2,FALSE),"")</f>
        <v/>
      </c>
      <c r="G227" s="143" t="str">
        <f t="shared" si="13"/>
        <v/>
      </c>
      <c r="J227" s="143" t="str">
        <f t="shared" si="14"/>
        <v/>
      </c>
      <c r="L227" s="72" t="s">
        <v>65</v>
      </c>
      <c r="M227" s="141" t="s">
        <v>1245</v>
      </c>
      <c r="N227" s="142" t="str">
        <f t="shared" si="15"/>
        <v xml:space="preserve">D-An optimized reward management strategy is designed to promote high level of employee performance and to boast work outputs that are aligned to the strategic priorities of the organization. Automated solutions ensure that  performance management measures, reward management strategy and work outputs can be synthesized and analysed to support improved organizational performance. 
</v>
      </c>
    </row>
    <row r="228" spans="1:14" x14ac:dyDescent="0.25">
      <c r="B228" s="72" t="str">
        <f>IF(A228&lt;&gt;"",VLOOKUP(A228,'PERFORMANCE AREAS'!$A$1:$B$9,2,FALSE),"")</f>
        <v/>
      </c>
      <c r="D228" s="145" t="str">
        <f t="shared" si="12"/>
        <v/>
      </c>
      <c r="E228" s="140" t="str">
        <f>IF(C228&lt;&gt;"",VLOOKUP(C228,'Matrice Generale indicatori'!$A$1:$B$6,2,FALSE),"")</f>
        <v/>
      </c>
      <c r="G228" s="143" t="str">
        <f t="shared" si="13"/>
        <v/>
      </c>
      <c r="J228" s="143" t="str">
        <f t="shared" si="14"/>
        <v/>
      </c>
      <c r="L228" s="118" t="s">
        <v>873</v>
      </c>
      <c r="M228" s="141" t="s">
        <v>1232</v>
      </c>
      <c r="N228" s="142" t="str">
        <f t="shared" si="15"/>
        <v xml:space="preserve">E-Not relevant/ not applicable </v>
      </c>
    </row>
    <row r="229" spans="1:14" ht="30" x14ac:dyDescent="0.25">
      <c r="A229" s="72" t="s">
        <v>222</v>
      </c>
      <c r="B229" s="72" t="str">
        <f>IF(A229&lt;&gt;"",VLOOKUP(A229,'PERFORMANCE AREAS'!$A$1:$B$9,2,FALSE),"")</f>
        <v>Reward management</v>
      </c>
      <c r="C229" s="146">
        <v>1</v>
      </c>
      <c r="D229" s="145" t="str">
        <f t="shared" si="12"/>
        <v>PA6.1</v>
      </c>
      <c r="E229" s="140" t="str">
        <f>IF(C229&lt;&gt;"",VLOOKUP(C229,'Matrice Generale indicatori'!$A$1:$B$6,2,FALSE),"")</f>
        <v>Implementation &amp; Effectiveness</v>
      </c>
      <c r="F229" s="143" t="s">
        <v>90</v>
      </c>
      <c r="G229" s="143" t="str">
        <f t="shared" si="13"/>
        <v>PA6.1.4</v>
      </c>
      <c r="H229" s="140" t="s">
        <v>1246</v>
      </c>
      <c r="I229" s="143" t="s">
        <v>92</v>
      </c>
      <c r="J229" s="143" t="str">
        <f t="shared" si="14"/>
        <v>PA6.1.4.1</v>
      </c>
      <c r="K229" s="74" t="s">
        <v>1247</v>
      </c>
      <c r="M229" s="141" t="s">
        <v>1248</v>
      </c>
      <c r="N229" s="142" t="str">
        <f t="shared" si="15"/>
        <v/>
      </c>
    </row>
    <row r="230" spans="1:14" x14ac:dyDescent="0.25">
      <c r="B230" s="72" t="str">
        <f>IF(A230&lt;&gt;"",VLOOKUP(A230,'PERFORMANCE AREAS'!$A$1:$B$9,2,FALSE),"")</f>
        <v/>
      </c>
      <c r="D230" s="145" t="str">
        <f t="shared" si="12"/>
        <v/>
      </c>
      <c r="E230" s="140" t="str">
        <f>IF(C230&lt;&gt;"",VLOOKUP(C230,'Matrice Generale indicatori'!$A$1:$B$6,2,FALSE),"")</f>
        <v/>
      </c>
      <c r="G230" s="143" t="str">
        <f t="shared" si="13"/>
        <v/>
      </c>
      <c r="J230" s="143" t="str">
        <f t="shared" si="14"/>
        <v/>
      </c>
      <c r="L230" s="72" t="s">
        <v>63</v>
      </c>
      <c r="M230" s="141" t="s">
        <v>1249</v>
      </c>
      <c r="N230" s="142" t="str">
        <f t="shared" si="15"/>
        <v>A-A structured communication plan is not in place. Payroll and pension data is provided on request to management to confirm decisions and for compliance purposes. Communications are sporadic and considered when required e.g., as required by legislative changes, on agreements with trade unions, payroll deadlines. Information in relation to these events is frequently circulated on a retrospective basis. No communication procedures are in place in relation to other reward benefits.</v>
      </c>
    </row>
    <row r="231" spans="1:14" x14ac:dyDescent="0.25">
      <c r="B231" s="72" t="str">
        <f>IF(A231&lt;&gt;"",VLOOKUP(A231,'PERFORMANCE AREAS'!$A$1:$B$9,2,FALSE),"")</f>
        <v/>
      </c>
      <c r="D231" s="145" t="str">
        <f t="shared" si="12"/>
        <v/>
      </c>
      <c r="E231" s="140" t="str">
        <f>IF(C231&lt;&gt;"",VLOOKUP(C231,'Matrice Generale indicatori'!$A$1:$B$6,2,FALSE),"")</f>
        <v/>
      </c>
      <c r="G231" s="143" t="str">
        <f t="shared" si="13"/>
        <v/>
      </c>
      <c r="J231" s="143" t="str">
        <f t="shared" si="14"/>
        <v/>
      </c>
      <c r="L231" s="72" t="s">
        <v>64</v>
      </c>
      <c r="M231" s="141" t="s">
        <v>1250</v>
      </c>
      <c r="N231" s="142" t="str">
        <f t="shared" si="15"/>
        <v xml:space="preserve">B-A structured communication strategy is in place but is focused on supporting the self-service platform that is used for standard procedures e.g., access user guides. Payroll and pension changes are circulated to the workforce on a regular basis. Information relating to informal reward benefits e.g., team morale event, health screening clinics are circulated in some functional domains. Formal procedures in relation to other reward strategies are being considered for application to all domains.
</v>
      </c>
    </row>
    <row r="232" spans="1:14" x14ac:dyDescent="0.25">
      <c r="B232" s="72" t="str">
        <f>IF(A232&lt;&gt;"",VLOOKUP(A232,'PERFORMANCE AREAS'!$A$1:$B$9,2,FALSE),"")</f>
        <v/>
      </c>
      <c r="D232" s="145" t="str">
        <f t="shared" si="12"/>
        <v/>
      </c>
      <c r="E232" s="140" t="str">
        <f>IF(C232&lt;&gt;"",VLOOKUP(C232,'Matrice Generale indicatori'!$A$1:$B$6,2,FALSE),"")</f>
        <v/>
      </c>
      <c r="G232" s="143" t="str">
        <f t="shared" si="13"/>
        <v/>
      </c>
      <c r="J232" s="143" t="str">
        <f t="shared" si="14"/>
        <v/>
      </c>
      <c r="L232" s="72" t="s">
        <v>66</v>
      </c>
      <c r="M232" s="141" t="s">
        <v>1251</v>
      </c>
      <c r="N232" s="142" t="str">
        <f t="shared" si="15"/>
        <v xml:space="preserve">C-A structured communication plan complements the reward management strategy. Information is circulated on a proactive basis through a range of communication channels and formats e.g., townhall events, intranet, data visualizations. Communication messages are aligned with relevant events e.g., materials relating to the bonus system procedures are aligned with the performance management appraisal stage. Workshops are used to promote the range of available reward benefits. </v>
      </c>
    </row>
    <row r="233" spans="1:14" x14ac:dyDescent="0.25">
      <c r="B233" s="72" t="str">
        <f>IF(A233&lt;&gt;"",VLOOKUP(A233,'PERFORMANCE AREAS'!$A$1:$B$9,2,FALSE),"")</f>
        <v/>
      </c>
      <c r="D233" s="145" t="str">
        <f t="shared" si="12"/>
        <v/>
      </c>
      <c r="E233" s="140" t="str">
        <f>IF(C233&lt;&gt;"",VLOOKUP(C233,'Matrice Generale indicatori'!$A$1:$B$6,2,FALSE),"")</f>
        <v/>
      </c>
      <c r="G233" s="143" t="str">
        <f t="shared" si="13"/>
        <v/>
      </c>
      <c r="J233" s="143" t="str">
        <f t="shared" si="14"/>
        <v/>
      </c>
      <c r="L233" s="72" t="s">
        <v>65</v>
      </c>
      <c r="M233" s="141" t="s">
        <v>1252</v>
      </c>
      <c r="N233" s="142" t="str">
        <f t="shared" si="15"/>
        <v xml:space="preserve">D-The reward management strategy is fully integrated with the outputs of business systems enabling alignment of outputs and benefits. This means that information in relation to reward benefits relevant to a specific grade or functional domains is available in real time to the workforce. Innovative initiatives used to promote improved workforce performance and awareness of the rewards management strategy include instant recognition incentives i.e., whereby managers can choose to reward positive outputs and behaviours.
</v>
      </c>
    </row>
    <row r="234" spans="1:14" x14ac:dyDescent="0.25">
      <c r="B234" s="72" t="str">
        <f>IF(A234&lt;&gt;"",VLOOKUP(A234,'PERFORMANCE AREAS'!$A$1:$B$9,2,FALSE),"")</f>
        <v/>
      </c>
      <c r="D234" s="145" t="str">
        <f t="shared" si="12"/>
        <v/>
      </c>
      <c r="E234" s="140" t="str">
        <f>IF(C234&lt;&gt;"",VLOOKUP(C234,'Matrice Generale indicatori'!$A$1:$B$6,2,FALSE),"")</f>
        <v/>
      </c>
      <c r="G234" s="143" t="str">
        <f t="shared" si="13"/>
        <v/>
      </c>
      <c r="J234" s="143" t="str">
        <f t="shared" si="14"/>
        <v/>
      </c>
      <c r="L234" s="118" t="s">
        <v>873</v>
      </c>
      <c r="M234" s="141" t="s">
        <v>1232</v>
      </c>
      <c r="N234" s="142" t="str">
        <f t="shared" si="15"/>
        <v xml:space="preserve">E-Not relevant/ not applicable </v>
      </c>
    </row>
    <row r="235" spans="1:14" ht="60" x14ac:dyDescent="0.25">
      <c r="A235" s="72" t="s">
        <v>222</v>
      </c>
      <c r="B235" s="72" t="str">
        <f>IF(A235&lt;&gt;"",VLOOKUP(A235,'PERFORMANCE AREAS'!$A$1:$B$9,2,FALSE),"")</f>
        <v>Reward management</v>
      </c>
      <c r="C235" s="146">
        <v>1</v>
      </c>
      <c r="D235" s="145" t="str">
        <f t="shared" si="12"/>
        <v>PA6.1</v>
      </c>
      <c r="E235" s="140" t="str">
        <f>IF(C235&lt;&gt;"",VLOOKUP(C235,'Matrice Generale indicatori'!$A$1:$B$6,2,FALSE),"")</f>
        <v>Implementation &amp; Effectiveness</v>
      </c>
      <c r="F235" s="143" t="s">
        <v>378</v>
      </c>
      <c r="G235" s="143" t="str">
        <f t="shared" si="13"/>
        <v>PA6.1.5</v>
      </c>
      <c r="H235" s="140" t="s">
        <v>1253</v>
      </c>
      <c r="I235" s="143" t="s">
        <v>1254</v>
      </c>
      <c r="J235" s="143" t="str">
        <f t="shared" si="14"/>
        <v>PA6.1.5.1</v>
      </c>
      <c r="K235" s="74" t="s">
        <v>1255</v>
      </c>
      <c r="M235" s="141" t="s">
        <v>1256</v>
      </c>
      <c r="N235" s="142" t="str">
        <f t="shared" si="15"/>
        <v/>
      </c>
    </row>
    <row r="236" spans="1:14" x14ac:dyDescent="0.25">
      <c r="B236" s="72" t="str">
        <f>IF(A236&lt;&gt;"",VLOOKUP(A236,'PERFORMANCE AREAS'!$A$1:$B$9,2,FALSE),"")</f>
        <v/>
      </c>
      <c r="D236" s="145" t="str">
        <f t="shared" si="12"/>
        <v/>
      </c>
      <c r="E236" s="140" t="str">
        <f>IF(C236&lt;&gt;"",VLOOKUP(C236,'Matrice Generale indicatori'!$A$1:$B$6,2,FALSE),"")</f>
        <v/>
      </c>
      <c r="G236" s="143" t="str">
        <f t="shared" si="13"/>
        <v/>
      </c>
      <c r="J236" s="143" t="str">
        <f t="shared" si="14"/>
        <v/>
      </c>
      <c r="L236" s="72" t="s">
        <v>63</v>
      </c>
      <c r="M236" s="141" t="s">
        <v>1257</v>
      </c>
      <c r="N236" s="142" t="str">
        <f t="shared" si="15"/>
        <v>A-Typical legislative or reactive RM procedures are mainly applied. There are no formal processes or consistent actions for indentifying and managing ReM risks. The most important ReM risks might be known but there are no mitigation plans and clear links between ReM risks and the achievement of ReM objectives.</v>
      </c>
    </row>
    <row r="237" spans="1:14" x14ac:dyDescent="0.25">
      <c r="B237" s="72" t="str">
        <f>IF(A237&lt;&gt;"",VLOOKUP(A237,'PERFORMANCE AREAS'!$A$1:$B$9,2,FALSE),"")</f>
        <v/>
      </c>
      <c r="D237" s="145" t="str">
        <f t="shared" si="12"/>
        <v/>
      </c>
      <c r="E237" s="140" t="str">
        <f>IF(C237&lt;&gt;"",VLOOKUP(C237,'Matrice Generale indicatori'!$A$1:$B$6,2,FALSE),"")</f>
        <v/>
      </c>
      <c r="G237" s="143" t="str">
        <f t="shared" si="13"/>
        <v/>
      </c>
      <c r="J237" s="143" t="str">
        <f t="shared" si="14"/>
        <v/>
      </c>
      <c r="L237" s="72" t="s">
        <v>64</v>
      </c>
      <c r="M237" s="141" t="s">
        <v>1258</v>
      </c>
      <c r="N237" s="142" t="str">
        <f t="shared" si="15"/>
        <v xml:space="preserve">B-A systematic, timely and structured RM approach is progressively applied to core ReM issues. Some RM processes are documented and some mitigation plans have been developed for critical ReM risks. A framework for managing risks  has been designed and RM principles are increasingly adopted. There are no assigned employees who have the accountability to manage risks. The organization is mainly focused on risk avoidance.
</v>
      </c>
    </row>
    <row r="238" spans="1:14" x14ac:dyDescent="0.25">
      <c r="B238" s="72" t="str">
        <f>IF(A238&lt;&gt;"",VLOOKUP(A238,'PERFORMANCE AREAS'!$A$1:$B$9,2,FALSE),"")</f>
        <v/>
      </c>
      <c r="D238" s="145" t="str">
        <f t="shared" si="12"/>
        <v/>
      </c>
      <c r="E238" s="140" t="str">
        <f>IF(C238&lt;&gt;"",VLOOKUP(C238,'Matrice Generale indicatori'!$A$1:$B$6,2,FALSE),"")</f>
        <v/>
      </c>
      <c r="G238" s="143" t="str">
        <f t="shared" si="13"/>
        <v/>
      </c>
      <c r="J238" s="143" t="str">
        <f t="shared" si="14"/>
        <v/>
      </c>
      <c r="L238" s="72" t="s">
        <v>66</v>
      </c>
      <c r="M238" s="141" t="s">
        <v>1259</v>
      </c>
      <c r="N238" s="142" t="str">
        <f t="shared" si="15"/>
        <v>C-An advanced risk management system on identifying, analyzing, evaluating, treating and monitoring ReM risks has been established. Risk Management is an integral part of decision making contributing to the achievement of objectives of ReM and is tailored to the processes and  practices of the ReM. Advanced communication, reporting and control mechanisms are present. Functions, roles and responsibilities regarding managing risk are explicitly defined and accepted. Risk management processes are monitored and reviewed for continuous improvement.</v>
      </c>
    </row>
    <row r="239" spans="1:14" x14ac:dyDescent="0.25">
      <c r="B239" s="72" t="str">
        <f>IF(A239&lt;&gt;"",VLOOKUP(A239,'PERFORMANCE AREAS'!$A$1:$B$9,2,FALSE),"")</f>
        <v/>
      </c>
      <c r="D239" s="145" t="str">
        <f t="shared" si="12"/>
        <v/>
      </c>
      <c r="E239" s="140" t="str">
        <f>IF(C239&lt;&gt;"",VLOOKUP(C239,'Matrice Generale indicatori'!$A$1:$B$6,2,FALSE),"")</f>
        <v/>
      </c>
      <c r="G239" s="143" t="str">
        <f t="shared" si="13"/>
        <v/>
      </c>
      <c r="J239" s="143" t="str">
        <f t="shared" si="14"/>
        <v/>
      </c>
      <c r="L239" s="72" t="s">
        <v>65</v>
      </c>
      <c r="M239" s="141" t="s">
        <v>1260</v>
      </c>
      <c r="N239" s="142" t="str">
        <f t="shared" si="15"/>
        <v>D-There is a fully integrated HR Risk Management system in the whole Risk Management System of the organization. Sophisticated risk management processes  and intelligent tools and techniques are applied in the identification, assessment and treatment of ReM risks. All decisions on ReM issues  are based on documented assessments of risks and opportunities supporting  innovation. Key risks indicators and predictive risk analytics are used. An optimized approach to address uncertainty is applied and the organization's focus is on intelligent risk taking and excellence.</v>
      </c>
    </row>
    <row r="240" spans="1:14" ht="45" x14ac:dyDescent="0.25">
      <c r="A240" s="72" t="s">
        <v>222</v>
      </c>
      <c r="B240" s="72" t="str">
        <f>IF(A240&lt;&gt;"",VLOOKUP(A240,'PERFORMANCE AREAS'!$A$1:$B$9,2,FALSE),"")</f>
        <v>Reward management</v>
      </c>
      <c r="C240" s="146">
        <v>2</v>
      </c>
      <c r="D240" s="145" t="str">
        <f t="shared" si="12"/>
        <v>PA6.2</v>
      </c>
      <c r="E240" s="140" t="str">
        <f>IF(C240&lt;&gt;"",VLOOKUP(C240,'Matrice Generale indicatori'!$A$1:$B$6,2,FALSE),"")</f>
        <v>HR Strategy</v>
      </c>
      <c r="F240" s="143" t="s">
        <v>37</v>
      </c>
      <c r="G240" s="143" t="str">
        <f t="shared" si="13"/>
        <v>PA6.2.1</v>
      </c>
      <c r="H240" s="140" t="s">
        <v>1261</v>
      </c>
      <c r="I240" s="143" t="s">
        <v>12</v>
      </c>
      <c r="J240" s="143" t="str">
        <f t="shared" si="14"/>
        <v>PA6.2.1.1</v>
      </c>
      <c r="K240" s="74" t="s">
        <v>1262</v>
      </c>
      <c r="M240" s="141" t="s">
        <v>1263</v>
      </c>
      <c r="N240" s="142" t="str">
        <f t="shared" si="15"/>
        <v/>
      </c>
    </row>
    <row r="241" spans="1:14" x14ac:dyDescent="0.25">
      <c r="B241" s="72" t="str">
        <f>IF(A241&lt;&gt;"",VLOOKUP(A241,'PERFORMANCE AREAS'!$A$1:$B$9,2,FALSE),"")</f>
        <v/>
      </c>
      <c r="D241" s="145" t="str">
        <f t="shared" si="12"/>
        <v/>
      </c>
      <c r="E241" s="140" t="str">
        <f>IF(C241&lt;&gt;"",VLOOKUP(C241,'Matrice Generale indicatori'!$A$1:$B$6,2,FALSE),"")</f>
        <v/>
      </c>
      <c r="G241" s="143" t="str">
        <f t="shared" si="13"/>
        <v/>
      </c>
      <c r="J241" s="143" t="str">
        <f t="shared" si="14"/>
        <v/>
      </c>
      <c r="L241" s="72" t="s">
        <v>63</v>
      </c>
      <c r="M241" s="141" t="s">
        <v>1264</v>
      </c>
      <c r="N241" s="142" t="str">
        <f t="shared" si="15"/>
        <v xml:space="preserve">A-There is a basic Reward management system, which is not or limited aligned to the strategic objectives of the Organization. Salary is the only formal reward scheme available to all staff members, strictly depended on qualifications and experience and not on performance. </v>
      </c>
    </row>
    <row r="242" spans="1:14" x14ac:dyDescent="0.25">
      <c r="B242" s="72" t="str">
        <f>IF(A242&lt;&gt;"",VLOOKUP(A242,'PERFORMANCE AREAS'!$A$1:$B$9,2,FALSE),"")</f>
        <v/>
      </c>
      <c r="D242" s="145" t="str">
        <f t="shared" si="12"/>
        <v/>
      </c>
      <c r="E242" s="140" t="str">
        <f>IF(C242&lt;&gt;"",VLOOKUP(C242,'Matrice Generale indicatori'!$A$1:$B$6,2,FALSE),"")</f>
        <v/>
      </c>
      <c r="G242" s="143" t="str">
        <f t="shared" si="13"/>
        <v/>
      </c>
      <c r="J242" s="143" t="str">
        <f t="shared" si="14"/>
        <v/>
      </c>
      <c r="L242" s="72" t="s">
        <v>64</v>
      </c>
      <c r="M242" s="141" t="s">
        <v>1265</v>
      </c>
      <c r="N242" s="142" t="str">
        <f t="shared" si="15"/>
        <v xml:space="preserve">B-A Reward Management System is progressively aligned to the Organizational needs. Defined ReM procedures are in place supporting partially Business objectives. Employee rewards are informal arrangements and do not support the HR strategy. </v>
      </c>
    </row>
    <row r="243" spans="1:14" x14ac:dyDescent="0.25">
      <c r="B243" s="72" t="str">
        <f>IF(A243&lt;&gt;"",VLOOKUP(A243,'PERFORMANCE AREAS'!$A$1:$B$9,2,FALSE),"")</f>
        <v/>
      </c>
      <c r="D243" s="145" t="str">
        <f t="shared" si="12"/>
        <v/>
      </c>
      <c r="E243" s="140" t="str">
        <f>IF(C243&lt;&gt;"",VLOOKUP(C243,'Matrice Generale indicatori'!$A$1:$B$6,2,FALSE),"")</f>
        <v/>
      </c>
      <c r="G243" s="143" t="str">
        <f t="shared" si="13"/>
        <v/>
      </c>
      <c r="J243" s="143" t="str">
        <f t="shared" si="14"/>
        <v/>
      </c>
      <c r="L243" s="72" t="s">
        <v>66</v>
      </c>
      <c r="M243" s="141" t="s">
        <v>1266</v>
      </c>
      <c r="N243" s="142" t="str">
        <f t="shared" si="15"/>
        <v>C-A proactive reward management system is in place that provides flexible remuneration benefits to employees. Non-financial benefits such as formal mentoring programmes, work-life balance initiatives, family friendly policies are available and represent a central component of the HR strategy which aims to support the achievement of strategic organizational objectives.</v>
      </c>
    </row>
    <row r="244" spans="1:14" x14ac:dyDescent="0.25">
      <c r="B244" s="72" t="str">
        <f>IF(A244&lt;&gt;"",VLOOKUP(A244,'PERFORMANCE AREAS'!$A$1:$B$9,2,FALSE),"")</f>
        <v/>
      </c>
      <c r="D244" s="145" t="str">
        <f t="shared" si="12"/>
        <v/>
      </c>
      <c r="E244" s="140" t="str">
        <f>IF(C244&lt;&gt;"",VLOOKUP(C244,'Matrice Generale indicatori'!$A$1:$B$6,2,FALSE),"")</f>
        <v/>
      </c>
      <c r="G244" s="143" t="str">
        <f t="shared" si="13"/>
        <v/>
      </c>
      <c r="J244" s="143" t="str">
        <f t="shared" si="14"/>
        <v/>
      </c>
      <c r="L244" s="72" t="s">
        <v>65</v>
      </c>
      <c r="M244" s="141" t="s">
        <v>1267</v>
      </c>
      <c r="N244" s="142" t="str">
        <f t="shared" si="15"/>
        <v>D-A predictive Reward Management System is in place that provides optimized  reward schemes to employees. The System is fully aligned and integrated with business objectives. Sophisticated Reward Management practices are used widely.</v>
      </c>
    </row>
    <row r="245" spans="1:14" ht="75" x14ac:dyDescent="0.25">
      <c r="A245" s="72" t="s">
        <v>222</v>
      </c>
      <c r="B245" s="72" t="str">
        <f>IF(A245&lt;&gt;"",VLOOKUP(A245,'PERFORMANCE AREAS'!$A$1:$B$9,2,FALSE),"")</f>
        <v>Reward management</v>
      </c>
      <c r="C245" s="146">
        <v>3</v>
      </c>
      <c r="D245" s="145" t="str">
        <f t="shared" si="12"/>
        <v>PA6.3</v>
      </c>
      <c r="E245" s="140" t="str">
        <f>IF(C245&lt;&gt;"",VLOOKUP(C245,'Matrice Generale indicatori'!$A$1:$B$6,2,FALSE),"")</f>
        <v>Change management &amp; Risk management</v>
      </c>
      <c r="F245" s="143" t="s">
        <v>48</v>
      </c>
      <c r="G245" s="143" t="str">
        <f t="shared" si="13"/>
        <v>PA6.3.1</v>
      </c>
      <c r="H245" s="140" t="s">
        <v>1268</v>
      </c>
      <c r="I245" s="143" t="s">
        <v>67</v>
      </c>
      <c r="J245" s="143" t="str">
        <f t="shared" si="14"/>
        <v>PA6.3.1.1</v>
      </c>
      <c r="K245" s="74" t="s">
        <v>1269</v>
      </c>
      <c r="M245" s="141" t="s">
        <v>1270</v>
      </c>
      <c r="N245" s="142" t="str">
        <f t="shared" si="15"/>
        <v/>
      </c>
    </row>
    <row r="246" spans="1:14" x14ac:dyDescent="0.25">
      <c r="B246" s="72" t="str">
        <f>IF(A246&lt;&gt;"",VLOOKUP(A246,'PERFORMANCE AREAS'!$A$1:$B$9,2,FALSE),"")</f>
        <v/>
      </c>
      <c r="D246" s="145" t="str">
        <f t="shared" si="12"/>
        <v/>
      </c>
      <c r="E246" s="140" t="str">
        <f>IF(C246&lt;&gt;"",VLOOKUP(C246,'Matrice Generale indicatori'!$A$1:$B$6,2,FALSE),"")</f>
        <v/>
      </c>
      <c r="G246" s="143" t="str">
        <f t="shared" si="13"/>
        <v/>
      </c>
      <c r="J246" s="143" t="str">
        <f t="shared" si="14"/>
        <v/>
      </c>
      <c r="L246" s="72" t="s">
        <v>63</v>
      </c>
      <c r="M246" s="141" t="s">
        <v>1271</v>
      </c>
      <c r="N246" s="142" t="str">
        <f t="shared" si="15"/>
        <v xml:space="preserve">A-Compliance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ReM objectives.
</v>
      </c>
    </row>
    <row r="247" spans="1:14" x14ac:dyDescent="0.25">
      <c r="B247" s="72" t="str">
        <f>IF(A247&lt;&gt;"",VLOOKUP(A247,'PERFORMANCE AREAS'!$A$1:$B$9,2,FALSE),"")</f>
        <v/>
      </c>
      <c r="D247" s="145" t="str">
        <f t="shared" si="12"/>
        <v/>
      </c>
      <c r="E247" s="140" t="str">
        <f>IF(C247&lt;&gt;"",VLOOKUP(C247,'Matrice Generale indicatori'!$A$1:$B$6,2,FALSE),"")</f>
        <v/>
      </c>
      <c r="G247" s="143" t="str">
        <f t="shared" si="13"/>
        <v/>
      </c>
      <c r="J247" s="143" t="str">
        <f t="shared" si="14"/>
        <v/>
      </c>
      <c r="L247" s="72" t="s">
        <v>64</v>
      </c>
      <c r="M247" s="141" t="s">
        <v>1272</v>
      </c>
      <c r="N247" s="142" t="str">
        <f t="shared" si="15"/>
        <v xml:space="preserve">B-A progressing use of structured change management  practices is applied to core ReM processes (Compensation policy, Job analysis and evaluation e.t.c.) only and the focus is on critical ReM emerging changes. There is a consensus about the importance of Change management. Roles in change management process are clarified,  tailor made communication and training plans are evolved in order to cope with change issues.   </v>
      </c>
    </row>
    <row r="248" spans="1:14" x14ac:dyDescent="0.25">
      <c r="B248" s="72" t="str">
        <f>IF(A248&lt;&gt;"",VLOOKUP(A248,'PERFORMANCE AREAS'!$A$1:$B$9,2,FALSE),"")</f>
        <v/>
      </c>
      <c r="D248" s="145" t="str">
        <f t="shared" si="12"/>
        <v/>
      </c>
      <c r="E248" s="140" t="str">
        <f>IF(C248&lt;&gt;"",VLOOKUP(C248,'Matrice Generale indicatori'!$A$1:$B$6,2,FALSE),"")</f>
        <v/>
      </c>
      <c r="G248" s="143" t="str">
        <f t="shared" si="13"/>
        <v/>
      </c>
      <c r="J248" s="143" t="str">
        <f t="shared" si="14"/>
        <v/>
      </c>
      <c r="L248" s="72" t="s">
        <v>66</v>
      </c>
      <c r="M248" s="141" t="s">
        <v>1273</v>
      </c>
      <c r="N248" s="142" t="str">
        <f t="shared" si="15"/>
        <v xml:space="preserve">C-Change management practices are integrated to ReM, covering change preparation, communication and training to increase RM practices effectiveness. Change management practices are applied consistently to all Reward management procedures. RM practices are clearly focused on adapting changes effectively. </v>
      </c>
    </row>
    <row r="249" spans="1:14" x14ac:dyDescent="0.25">
      <c r="B249" s="72" t="str">
        <f>IF(A249&lt;&gt;"",VLOOKUP(A249,'PERFORMANCE AREAS'!$A$1:$B$9,2,FALSE),"")</f>
        <v/>
      </c>
      <c r="D249" s="145" t="str">
        <f t="shared" si="12"/>
        <v/>
      </c>
      <c r="E249" s="140" t="str">
        <f>IF(C249&lt;&gt;"",VLOOKUP(C249,'Matrice Generale indicatori'!$A$1:$B$6,2,FALSE),"")</f>
        <v/>
      </c>
      <c r="G249" s="143" t="str">
        <f t="shared" si="13"/>
        <v/>
      </c>
      <c r="J249" s="143" t="str">
        <f t="shared" si="14"/>
        <v/>
      </c>
      <c r="L249" s="72" t="s">
        <v>65</v>
      </c>
      <c r="M249" s="141" t="s">
        <v>1274</v>
      </c>
      <c r="N249" s="142" t="str">
        <f t="shared" si="15"/>
        <v xml:space="preserve">D-Change management processes are fully integrated in ReM and are informed by data-driven decisions. Sophisticated change management processes  and optimized tools are applied. Change management framework in ReM is mandated and aligned to other HR functions. </v>
      </c>
    </row>
    <row r="250" spans="1:14" ht="60" x14ac:dyDescent="0.25">
      <c r="A250" s="72" t="s">
        <v>222</v>
      </c>
      <c r="B250" s="72" t="str">
        <f>IF(A250&lt;&gt;"",VLOOKUP(A250,'PERFORMANCE AREAS'!$A$1:$B$9,2,FALSE),"")</f>
        <v>Reward management</v>
      </c>
      <c r="C250" s="146">
        <v>4</v>
      </c>
      <c r="D250" s="145" t="str">
        <f t="shared" si="12"/>
        <v>PA6.4</v>
      </c>
      <c r="E250" s="140" t="str">
        <f>IF(C250&lt;&gt;"",VLOOKUP(C250,'Matrice Generale indicatori'!$A$1:$B$6,2,FALSE),"")</f>
        <v>Talent Management</v>
      </c>
      <c r="F250" s="143" t="s">
        <v>52</v>
      </c>
      <c r="G250" s="143" t="str">
        <f t="shared" si="13"/>
        <v>PA6.4.1</v>
      </c>
      <c r="H250" s="140" t="s">
        <v>1275</v>
      </c>
      <c r="I250" s="143" t="s">
        <v>29</v>
      </c>
      <c r="J250" s="143" t="str">
        <f t="shared" si="14"/>
        <v>PA6.4.1.1</v>
      </c>
      <c r="K250" s="74" t="s">
        <v>1276</v>
      </c>
      <c r="M250" s="141" t="s">
        <v>1277</v>
      </c>
      <c r="N250" s="142" t="str">
        <f t="shared" si="15"/>
        <v/>
      </c>
    </row>
    <row r="251" spans="1:14" x14ac:dyDescent="0.25">
      <c r="B251" s="72" t="str">
        <f>IF(A251&lt;&gt;"",VLOOKUP(A251,'PERFORMANCE AREAS'!$A$1:$B$9,2,FALSE),"")</f>
        <v/>
      </c>
      <c r="D251" s="145" t="str">
        <f t="shared" si="12"/>
        <v/>
      </c>
      <c r="E251" s="140" t="str">
        <f>IF(C251&lt;&gt;"",VLOOKUP(C251,'Matrice Generale indicatori'!$A$1:$B$6,2,FALSE),"")</f>
        <v/>
      </c>
      <c r="G251" s="143" t="str">
        <f t="shared" si="13"/>
        <v/>
      </c>
      <c r="J251" s="143" t="str">
        <f t="shared" si="14"/>
        <v/>
      </c>
      <c r="L251" s="72" t="s">
        <v>63</v>
      </c>
      <c r="M251" s="141" t="s">
        <v>1278</v>
      </c>
      <c r="N251" s="142" t="str">
        <f t="shared" si="15"/>
        <v>A-The Reward System is inflexible with no/ or limited connection with talent management process. There is no or too few rewards for the  top-performers and the system gives little incentives for learning  and development.</v>
      </c>
    </row>
    <row r="252" spans="1:14" x14ac:dyDescent="0.25">
      <c r="B252" s="72" t="str">
        <f>IF(A252&lt;&gt;"",VLOOKUP(A252,'PERFORMANCE AREAS'!$A$1:$B$9,2,FALSE),"")</f>
        <v/>
      </c>
      <c r="D252" s="145" t="str">
        <f t="shared" si="12"/>
        <v/>
      </c>
      <c r="E252" s="140" t="str">
        <f>IF(C252&lt;&gt;"",VLOOKUP(C252,'Matrice Generale indicatori'!$A$1:$B$6,2,FALSE),"")</f>
        <v/>
      </c>
      <c r="G252" s="143" t="str">
        <f t="shared" si="13"/>
        <v/>
      </c>
      <c r="J252" s="143" t="str">
        <f t="shared" si="14"/>
        <v/>
      </c>
      <c r="L252" s="72" t="s">
        <v>64</v>
      </c>
      <c r="M252" s="141" t="s">
        <v>1279</v>
      </c>
      <c r="N252" s="142" t="str">
        <f t="shared" si="15"/>
        <v xml:space="preserve">B-The Reward System is progressively connected with individual performance. It is also linked to the business areas and skills of the staff member and specific incentives are available. </v>
      </c>
    </row>
    <row r="253" spans="1:14" x14ac:dyDescent="0.25">
      <c r="B253" s="72" t="str">
        <f>IF(A253&lt;&gt;"",VLOOKUP(A253,'PERFORMANCE AREAS'!$A$1:$B$9,2,FALSE),"")</f>
        <v/>
      </c>
      <c r="D253" s="145" t="str">
        <f t="shared" si="12"/>
        <v/>
      </c>
      <c r="E253" s="140" t="str">
        <f>IF(C253&lt;&gt;"",VLOOKUP(C253,'Matrice Generale indicatori'!$A$1:$B$6,2,FALSE),"")</f>
        <v/>
      </c>
      <c r="G253" s="143" t="str">
        <f t="shared" si="13"/>
        <v/>
      </c>
      <c r="J253" s="143" t="str">
        <f t="shared" si="14"/>
        <v/>
      </c>
      <c r="L253" s="72" t="s">
        <v>66</v>
      </c>
      <c r="M253" s="141" t="s">
        <v>1280</v>
      </c>
      <c r="N253" s="142" t="str">
        <f t="shared" si="15"/>
        <v>C-The Reward System and the talent management process are integrated. The pay and non pay elements of the remuneration package available are well developed and informed by analyses undertaken by reward specialists and based on business priorities and outcomes as well as the  top-talent needs. Advanced benefits above the traditional ones are available ( (e.g., formal mentoring and coaching programs, emotional/ behavioral health care, family-friendly and well-being benefits, autonomy, space for experiment new ideas).</v>
      </c>
    </row>
    <row r="254" spans="1:14" x14ac:dyDescent="0.25">
      <c r="B254" s="72" t="str">
        <f>IF(A254&lt;&gt;"",VLOOKUP(A254,'PERFORMANCE AREAS'!$A$1:$B$9,2,FALSE),"")</f>
        <v/>
      </c>
      <c r="D254" s="145" t="str">
        <f t="shared" si="12"/>
        <v/>
      </c>
      <c r="E254" s="140" t="str">
        <f>IF(C254&lt;&gt;"",VLOOKUP(C254,'Matrice Generale indicatori'!$A$1:$B$6,2,FALSE),"")</f>
        <v/>
      </c>
      <c r="G254" s="143" t="str">
        <f t="shared" si="13"/>
        <v/>
      </c>
      <c r="J254" s="143" t="str">
        <f t="shared" si="14"/>
        <v/>
      </c>
      <c r="L254" s="72" t="s">
        <v>65</v>
      </c>
      <c r="M254" s="141" t="s">
        <v>1281</v>
      </c>
      <c r="N254" s="142" t="str">
        <f t="shared" si="15"/>
        <v xml:space="preserve">D-A flexible and fully integrated reward system provides a personalized reward package to the talented employees in order to support  the talent management process. The system does not only reward the outcomes but also the attitudes and behaviors in order to achieve compatibility with the organization's values and culture. Sophisticated Reward Management practices, leading benefits schemes and recognition programs are used widely. Automated response to talent changing needs. Influential caring organization culture. </v>
      </c>
    </row>
    <row r="255" spans="1:14" ht="60" x14ac:dyDescent="0.25">
      <c r="A255" s="72" t="s">
        <v>222</v>
      </c>
      <c r="B255" s="72" t="str">
        <f>IF(A255&lt;&gt;"",VLOOKUP(A255,'PERFORMANCE AREAS'!$A$1:$B$9,2,FALSE),"")</f>
        <v>Reward management</v>
      </c>
      <c r="C255" s="146">
        <v>5</v>
      </c>
      <c r="D255" s="145" t="str">
        <f t="shared" si="12"/>
        <v>PA6.5</v>
      </c>
      <c r="E255" s="140" t="str">
        <f>IF(C255&lt;&gt;"",VLOOKUP(C255,'Matrice Generale indicatori'!$A$1:$B$6,2,FALSE),"")</f>
        <v>Competency based approach</v>
      </c>
      <c r="F255" s="143" t="s">
        <v>56</v>
      </c>
      <c r="G255" s="143" t="str">
        <f t="shared" si="13"/>
        <v>PA6.5.1</v>
      </c>
      <c r="H255" s="140" t="s">
        <v>1282</v>
      </c>
      <c r="I255" s="143" t="s">
        <v>33</v>
      </c>
      <c r="J255" s="143" t="str">
        <f t="shared" si="14"/>
        <v>PA6.5.1.1</v>
      </c>
      <c r="K255" s="74" t="s">
        <v>1283</v>
      </c>
      <c r="M255" s="141" t="s">
        <v>1284</v>
      </c>
      <c r="N255" s="142" t="str">
        <f t="shared" si="15"/>
        <v/>
      </c>
    </row>
    <row r="256" spans="1:14" x14ac:dyDescent="0.25">
      <c r="B256" s="72" t="str">
        <f>IF(A256&lt;&gt;"",VLOOKUP(A256,'PERFORMANCE AREAS'!$A$1:$B$9,2,FALSE),"")</f>
        <v/>
      </c>
      <c r="D256" s="145" t="str">
        <f t="shared" si="12"/>
        <v/>
      </c>
      <c r="E256" s="140" t="str">
        <f>IF(C256&lt;&gt;"",VLOOKUP(C256,'Matrice Generale indicatori'!$A$1:$B$6,2,FALSE),"")</f>
        <v/>
      </c>
      <c r="G256" s="143" t="str">
        <f t="shared" si="13"/>
        <v/>
      </c>
      <c r="J256" s="143" t="str">
        <f t="shared" si="14"/>
        <v/>
      </c>
      <c r="L256" s="72" t="s">
        <v>63</v>
      </c>
      <c r="M256" s="141" t="s">
        <v>1285</v>
      </c>
      <c r="N256" s="142" t="str">
        <f t="shared" si="15"/>
        <v xml:space="preserve">A-A Competency framework is not developed or, Key jobs or position specific competencies are defined ad hoc, therefore connection with ReM is limited. </v>
      </c>
    </row>
    <row r="257" spans="1:14" x14ac:dyDescent="0.25">
      <c r="B257" s="72" t="str">
        <f>IF(A257&lt;&gt;"",VLOOKUP(A257,'PERFORMANCE AREAS'!$A$1:$B$9,2,FALSE),"")</f>
        <v/>
      </c>
      <c r="D257" s="145" t="str">
        <f t="shared" si="12"/>
        <v/>
      </c>
      <c r="E257" s="140" t="str">
        <f>IF(C257&lt;&gt;"",VLOOKUP(C257,'Matrice Generale indicatori'!$A$1:$B$6,2,FALSE),"")</f>
        <v/>
      </c>
      <c r="G257" s="143" t="str">
        <f t="shared" si="13"/>
        <v/>
      </c>
      <c r="J257" s="143" t="str">
        <f t="shared" si="14"/>
        <v/>
      </c>
      <c r="L257" s="72" t="s">
        <v>64</v>
      </c>
      <c r="M257" s="141" t="s">
        <v>1286</v>
      </c>
      <c r="N257" s="142" t="str">
        <f t="shared" si="15"/>
        <v>B-There are competencies defined for key jobs and competency profiles in use. Competencies partially support ReM practices.</v>
      </c>
    </row>
    <row r="258" spans="1:14" x14ac:dyDescent="0.25">
      <c r="B258" s="72" t="str">
        <f>IF(A258&lt;&gt;"",VLOOKUP(A258,'PERFORMANCE AREAS'!$A$1:$B$9,2,FALSE),"")</f>
        <v/>
      </c>
      <c r="D258" s="145" t="str">
        <f t="shared" si="12"/>
        <v/>
      </c>
      <c r="E258" s="140" t="str">
        <f>IF(C258&lt;&gt;"",VLOOKUP(C258,'Matrice Generale indicatori'!$A$1:$B$6,2,FALSE),"")</f>
        <v/>
      </c>
      <c r="G258" s="143" t="str">
        <f t="shared" si="13"/>
        <v/>
      </c>
      <c r="J258" s="143" t="str">
        <f t="shared" si="14"/>
        <v/>
      </c>
      <c r="L258" s="72" t="s">
        <v>66</v>
      </c>
      <c r="M258" s="141" t="s">
        <v>1287</v>
      </c>
      <c r="N258" s="142" t="str">
        <f t="shared" si="15"/>
        <v xml:space="preserve">C-A Competency Framework is developed and updated  supporting all RM procedures in a proactive manner. The organization systematically analyzes the competencies of all jobs that results to a Competency based ReM system. </v>
      </c>
    </row>
    <row r="259" spans="1:14" x14ac:dyDescent="0.25">
      <c r="B259" s="72" t="str">
        <f>IF(A259&lt;&gt;"",VLOOKUP(A259,'PERFORMANCE AREAS'!$A$1:$B$9,2,FALSE),"")</f>
        <v/>
      </c>
      <c r="D259" s="145" t="str">
        <f t="shared" ref="D259:D322" si="16">IF(C259&lt;&gt;"",CONCATENATE(A259,".",C259),"")</f>
        <v/>
      </c>
      <c r="E259" s="140" t="str">
        <f>IF(C259&lt;&gt;"",VLOOKUP(C259,'Matrice Generale indicatori'!$A$1:$B$6,2,FALSE),"")</f>
        <v/>
      </c>
      <c r="G259" s="143" t="str">
        <f t="shared" ref="G259:G322" si="17">IF(C259&lt;&gt;"",CONCATENATE(A259,".",F259),"")</f>
        <v/>
      </c>
      <c r="J259" s="143" t="str">
        <f t="shared" ref="J259:J322" si="18">IF(C259&lt;&gt;"",CONCATENATE(A259,".",I259),"")</f>
        <v/>
      </c>
      <c r="L259" s="72" t="s">
        <v>65</v>
      </c>
      <c r="M259" s="141" t="s">
        <v>1288</v>
      </c>
      <c r="N259" s="142" t="str">
        <f t="shared" si="15"/>
        <v xml:space="preserve">D-HRM fully integrates Competency Framework in all its functions, including ReM and it is updated in alignment with all business areas supporting them predictively, resulting to high levels of employee engagement and organizational outcome. </v>
      </c>
    </row>
    <row r="260" spans="1:14" ht="45" x14ac:dyDescent="0.25">
      <c r="A260" s="118" t="s">
        <v>251</v>
      </c>
      <c r="B260" s="72" t="str">
        <f>IF(A260&lt;&gt;"",VLOOKUP(A260,'PERFORMANCE AREAS'!$A$1:$B$9,2,FALSE),"")</f>
        <v>Performance management</v>
      </c>
      <c r="C260" s="146">
        <v>1</v>
      </c>
      <c r="D260" s="145" t="str">
        <f t="shared" si="16"/>
        <v>PA7.1</v>
      </c>
      <c r="E260" s="140" t="str">
        <f>IF(C260&lt;&gt;"",VLOOKUP(C260,'Matrice Generale indicatori'!$A$1:$B$6,2,FALSE),"")</f>
        <v>Implementation &amp; Effectiveness</v>
      </c>
      <c r="F260" s="143" t="s">
        <v>3</v>
      </c>
      <c r="G260" s="143" t="str">
        <f t="shared" si="17"/>
        <v>PA7.1.1</v>
      </c>
      <c r="H260" s="140" t="s">
        <v>1289</v>
      </c>
      <c r="I260" s="143" t="s">
        <v>5</v>
      </c>
      <c r="J260" s="143" t="str">
        <f t="shared" si="18"/>
        <v>PA7.1.1.1</v>
      </c>
      <c r="K260" s="74" t="s">
        <v>1290</v>
      </c>
      <c r="M260" s="141" t="s">
        <v>1291</v>
      </c>
      <c r="N260" s="142" t="str">
        <f t="shared" ref="N260:N323" si="19">IF(L260&lt;&gt;"",CONCATENATE(L260,"-",M260),"")</f>
        <v/>
      </c>
    </row>
    <row r="261" spans="1:14" x14ac:dyDescent="0.25">
      <c r="B261" s="72" t="str">
        <f>IF(A261&lt;&gt;"",VLOOKUP(A261,'PERFORMANCE AREAS'!$A$1:$B$9,2,FALSE),"")</f>
        <v/>
      </c>
      <c r="D261" s="145" t="str">
        <f t="shared" si="16"/>
        <v/>
      </c>
      <c r="E261" s="140" t="str">
        <f>IF(C261&lt;&gt;"",VLOOKUP(C261,'Matrice Generale indicatori'!$A$1:$B$6,2,FALSE),"")</f>
        <v/>
      </c>
      <c r="G261" s="143" t="str">
        <f t="shared" si="17"/>
        <v/>
      </c>
      <c r="J261" s="143" t="str">
        <f t="shared" si="18"/>
        <v/>
      </c>
      <c r="L261" s="72" t="s">
        <v>63</v>
      </c>
      <c r="M261" s="141" t="s">
        <v>1292</v>
      </c>
      <c r="N261" s="142" t="str">
        <f t="shared" si="19"/>
        <v>A-Performance Management is a compliance-based exercise which is implemented on an annual basis in order to comply with the legal and/ or procedural framework. Written guidelines are available in relation to the stages of the performance management cycle e.g., performance appraisal, feeback review. No training supports are available to managers and staff members. The process is administratively burdensome and the quality of performance management data is poor and unstructured.</v>
      </c>
    </row>
    <row r="262" spans="1:14" x14ac:dyDescent="0.25">
      <c r="B262" s="72" t="str">
        <f>IF(A262&lt;&gt;"",VLOOKUP(A262,'PERFORMANCE AREAS'!$A$1:$B$9,2,FALSE),"")</f>
        <v/>
      </c>
      <c r="D262" s="145" t="str">
        <f t="shared" si="16"/>
        <v/>
      </c>
      <c r="E262" s="140" t="str">
        <f>IF(C262&lt;&gt;"",VLOOKUP(C262,'Matrice Generale indicatori'!$A$1:$B$6,2,FALSE),"")</f>
        <v/>
      </c>
      <c r="G262" s="143" t="str">
        <f t="shared" si="17"/>
        <v/>
      </c>
      <c r="J262" s="143" t="str">
        <f t="shared" si="18"/>
        <v/>
      </c>
      <c r="L262" s="72" t="s">
        <v>64</v>
      </c>
      <c r="M262" s="141" t="s">
        <v>1293</v>
      </c>
      <c r="N262" s="142" t="str">
        <f t="shared" si="19"/>
        <v>B-Performance Management is perceived as a valuable and insightful tool in some business areas in identifying goals, development actions and enabling improved employee performance and valued competencies. The process is semi-automated and the majority of processes can be completed by employees and managers through an e-platform; a range of training materials and sessions are available to support managers and staff in applying the performance management processes.</v>
      </c>
    </row>
    <row r="263" spans="1:14" x14ac:dyDescent="0.25">
      <c r="B263" s="72" t="str">
        <f>IF(A263&lt;&gt;"",VLOOKUP(A263,'PERFORMANCE AREAS'!$A$1:$B$9,2,FALSE),"")</f>
        <v/>
      </c>
      <c r="D263" s="145" t="str">
        <f t="shared" si="16"/>
        <v/>
      </c>
      <c r="E263" s="140" t="str">
        <f>IF(C263&lt;&gt;"",VLOOKUP(C263,'Matrice Generale indicatori'!$A$1:$B$6,2,FALSE),"")</f>
        <v/>
      </c>
      <c r="G263" s="143" t="str">
        <f t="shared" si="17"/>
        <v/>
      </c>
      <c r="J263" s="143" t="str">
        <f t="shared" si="18"/>
        <v/>
      </c>
      <c r="L263" s="72" t="s">
        <v>66</v>
      </c>
      <c r="M263" s="141" t="s">
        <v>1294</v>
      </c>
      <c r="N263" s="142" t="str">
        <f t="shared" si="19"/>
        <v xml:space="preserve">C-The Performance Management process is recognised by senior management as an advanced  instrument in enabling the achievement of strategic business outcomes. The process is fully digitalised enabling a joined up approach across a range of HR functions e.g., training, reward management, workforce planning. Performance management data is aligned with business outcomes to support the strategic decision making process and additional salary payments are aligned to the performance management process. </v>
      </c>
    </row>
    <row r="264" spans="1:14" x14ac:dyDescent="0.25">
      <c r="B264" s="72" t="str">
        <f>IF(A264&lt;&gt;"",VLOOKUP(A264,'PERFORMANCE AREAS'!$A$1:$B$9,2,FALSE),"")</f>
        <v/>
      </c>
      <c r="D264" s="145" t="str">
        <f t="shared" si="16"/>
        <v/>
      </c>
      <c r="E264" s="140" t="str">
        <f>IF(C264&lt;&gt;"",VLOOKUP(C264,'Matrice Generale indicatori'!$A$1:$B$6,2,FALSE),"")</f>
        <v/>
      </c>
      <c r="G264" s="143" t="str">
        <f t="shared" si="17"/>
        <v/>
      </c>
      <c r="J264" s="143" t="str">
        <f t="shared" si="18"/>
        <v/>
      </c>
      <c r="L264" s="72" t="s">
        <v>65</v>
      </c>
      <c r="M264" s="141" t="s">
        <v>1295</v>
      </c>
      <c r="N264" s="142" t="str">
        <f t="shared" si="19"/>
        <v xml:space="preserve">D-The Performance Management process is implemented in a systematic way (phases, roles, inputs, outputs, feedback, reports, KPIs) and is based on a well structured system. There is a holistic approach to addressing performance gaps. These gaps are systematically and continuously reviewed. PM is a must-have process (tool) for decision making. </v>
      </c>
    </row>
    <row r="265" spans="1:14" ht="45" x14ac:dyDescent="0.25">
      <c r="A265" s="72" t="s">
        <v>251</v>
      </c>
      <c r="B265" s="72" t="str">
        <f>IF(A265&lt;&gt;"",VLOOKUP(A265,'PERFORMANCE AREAS'!$A$1:$B$9,2,FALSE),"")</f>
        <v>Performance management</v>
      </c>
      <c r="C265" s="146">
        <v>1</v>
      </c>
      <c r="D265" s="145" t="str">
        <f t="shared" si="16"/>
        <v>PA7.1</v>
      </c>
      <c r="E265" s="140" t="str">
        <f>IF(C265&lt;&gt;"",VLOOKUP(C265,'Matrice Generale indicatori'!$A$1:$B$6,2,FALSE),"")</f>
        <v>Implementation &amp; Effectiveness</v>
      </c>
      <c r="F265" s="143" t="s">
        <v>7</v>
      </c>
      <c r="G265" s="143" t="str">
        <f t="shared" si="17"/>
        <v>PA7.1.2</v>
      </c>
      <c r="H265" s="140" t="s">
        <v>1296</v>
      </c>
      <c r="I265" s="143" t="s">
        <v>80</v>
      </c>
      <c r="J265" s="143" t="str">
        <f t="shared" si="18"/>
        <v>PA7.1.2.1</v>
      </c>
      <c r="K265" s="74" t="s">
        <v>1297</v>
      </c>
      <c r="M265" s="141" t="s">
        <v>1298</v>
      </c>
      <c r="N265" s="142" t="str">
        <f t="shared" si="19"/>
        <v/>
      </c>
    </row>
    <row r="266" spans="1:14" x14ac:dyDescent="0.25">
      <c r="B266" s="72" t="str">
        <f>IF(A266&lt;&gt;"",VLOOKUP(A266,'PERFORMANCE AREAS'!$A$1:$B$9,2,FALSE),"")</f>
        <v/>
      </c>
      <c r="D266" s="145" t="str">
        <f t="shared" si="16"/>
        <v/>
      </c>
      <c r="E266" s="140" t="str">
        <f>IF(C266&lt;&gt;"",VLOOKUP(C266,'Matrice Generale indicatori'!$A$1:$B$6,2,FALSE),"")</f>
        <v/>
      </c>
      <c r="G266" s="143" t="str">
        <f t="shared" si="17"/>
        <v/>
      </c>
      <c r="J266" s="143" t="str">
        <f t="shared" si="18"/>
        <v/>
      </c>
      <c r="L266" s="72" t="s">
        <v>63</v>
      </c>
      <c r="M266" s="141" t="s">
        <v>1299</v>
      </c>
      <c r="N266" s="142" t="str">
        <f t="shared" si="19"/>
        <v xml:space="preserve">A-Performance management procedures are characterised by low levels of digitalization. Basic tools for data collection are used e.g., peformance appraisals are completed through a paper based form which is then scanned into a local database with limited capacity for integration with other information sources. The performance management process is administratively burdensome and the quality of the data is poor and unstructured. </v>
      </c>
    </row>
    <row r="267" spans="1:14" x14ac:dyDescent="0.25">
      <c r="B267" s="72" t="str">
        <f>IF(A267&lt;&gt;"",VLOOKUP(A267,'PERFORMANCE AREAS'!$A$1:$B$9,2,FALSE),"")</f>
        <v/>
      </c>
      <c r="D267" s="145" t="str">
        <f t="shared" si="16"/>
        <v/>
      </c>
      <c r="E267" s="140" t="str">
        <f>IF(C267&lt;&gt;"",VLOOKUP(C267,'Matrice Generale indicatori'!$A$1:$B$6,2,FALSE),"")</f>
        <v/>
      </c>
      <c r="G267" s="143" t="str">
        <f t="shared" si="17"/>
        <v/>
      </c>
      <c r="J267" s="143" t="str">
        <f t="shared" si="18"/>
        <v/>
      </c>
      <c r="L267" s="72" t="s">
        <v>64</v>
      </c>
      <c r="M267" s="141" t="s">
        <v>1300</v>
      </c>
      <c r="N267" s="142" t="str">
        <f t="shared" si="19"/>
        <v xml:space="preserve">B-Performance management procedures are partially digitalized. An e-platform is in place for standard processes e.g., goal setting, reward rating, appraisal form. Segregated information sources are in use but there is a focus on the future integration of databases. Standardized performance management data is available apart from compliance-driven statistics. </v>
      </c>
    </row>
    <row r="268" spans="1:14" x14ac:dyDescent="0.25">
      <c r="B268" s="72" t="str">
        <f>IF(A268&lt;&gt;"",VLOOKUP(A268,'PERFORMANCE AREAS'!$A$1:$B$9,2,FALSE),"")</f>
        <v/>
      </c>
      <c r="D268" s="145" t="str">
        <f t="shared" si="16"/>
        <v/>
      </c>
      <c r="E268" s="140" t="str">
        <f>IF(C268&lt;&gt;"",VLOOKUP(C268,'Matrice Generale indicatori'!$A$1:$B$6,2,FALSE),"")</f>
        <v/>
      </c>
      <c r="G268" s="143" t="str">
        <f t="shared" si="17"/>
        <v/>
      </c>
      <c r="J268" s="143" t="str">
        <f t="shared" si="18"/>
        <v/>
      </c>
      <c r="L268" s="72" t="s">
        <v>66</v>
      </c>
      <c r="M268" s="141" t="s">
        <v>1301</v>
      </c>
      <c r="N268" s="142" t="str">
        <f t="shared" si="19"/>
        <v xml:space="preserve">C-Performance management procedures are fully digitalised and an interactive dashboard is available to managers.The PM is integrated to other HR functions which enables a joined up approach across a range of HR processs e.g., performance management data is aligned with training management to support the strategic decision making process. Employees are able to access information through a wide range of sources which facilitates communication between employees and managers. </v>
      </c>
    </row>
    <row r="269" spans="1:14" x14ac:dyDescent="0.25">
      <c r="B269" s="72" t="str">
        <f>IF(A269&lt;&gt;"",VLOOKUP(A269,'PERFORMANCE AREAS'!$A$1:$B$9,2,FALSE),"")</f>
        <v/>
      </c>
      <c r="D269" s="145" t="str">
        <f t="shared" si="16"/>
        <v/>
      </c>
      <c r="E269" s="140" t="str">
        <f>IF(C269&lt;&gt;"",VLOOKUP(C269,'Matrice Generale indicatori'!$A$1:$B$6,2,FALSE),"")</f>
        <v/>
      </c>
      <c r="G269" s="143" t="str">
        <f t="shared" si="17"/>
        <v/>
      </c>
      <c r="J269" s="143" t="str">
        <f t="shared" si="18"/>
        <v/>
      </c>
      <c r="L269" s="72" t="s">
        <v>65</v>
      </c>
      <c r="M269" s="141" t="s">
        <v>1302</v>
      </c>
      <c r="N269" s="142" t="str">
        <f t="shared" si="19"/>
        <v xml:space="preserve">D-Automated solutions ensure that performance management processes are accessible enabling active participation from the workforce who understand that it aligns workforce performance with organizational objectives. The technology based platform contributes to increased standardization of management processes and provides a searchable database for storing high-quality goals and performance elements subjected to analysis  e.g., tracking asssociation and correlations between performance, compensation and promotion.
</v>
      </c>
    </row>
    <row r="270" spans="1:14" ht="30" x14ac:dyDescent="0.25">
      <c r="A270" s="72" t="s">
        <v>251</v>
      </c>
      <c r="B270" s="72" t="str">
        <f>IF(A270&lt;&gt;"",VLOOKUP(A270,'PERFORMANCE AREAS'!$A$1:$B$9,2,FALSE),"")</f>
        <v>Performance management</v>
      </c>
      <c r="C270" s="146">
        <v>1</v>
      </c>
      <c r="D270" s="145" t="str">
        <f t="shared" si="16"/>
        <v>PA7.1</v>
      </c>
      <c r="E270" s="140" t="str">
        <f>IF(C270&lt;&gt;"",VLOOKUP(C270,'Matrice Generale indicatori'!$A$1:$B$6,2,FALSE),"")</f>
        <v>Implementation &amp; Effectiveness</v>
      </c>
      <c r="F270" s="143" t="s">
        <v>84</v>
      </c>
      <c r="G270" s="143" t="str">
        <f t="shared" si="17"/>
        <v>PA7.1.3</v>
      </c>
      <c r="H270" s="140" t="s">
        <v>1303</v>
      </c>
      <c r="I270" s="143" t="s">
        <v>207</v>
      </c>
      <c r="J270" s="143" t="str">
        <f t="shared" si="18"/>
        <v>PA7.1.3.1.</v>
      </c>
      <c r="K270" s="74" t="s">
        <v>1304</v>
      </c>
      <c r="M270" s="141" t="s">
        <v>1305</v>
      </c>
      <c r="N270" s="142" t="str">
        <f t="shared" si="19"/>
        <v/>
      </c>
    </row>
    <row r="271" spans="1:14" x14ac:dyDescent="0.25">
      <c r="B271" s="72" t="str">
        <f>IF(A271&lt;&gt;"",VLOOKUP(A271,'PERFORMANCE AREAS'!$A$1:$B$9,2,FALSE),"")</f>
        <v/>
      </c>
      <c r="D271" s="145" t="str">
        <f t="shared" si="16"/>
        <v/>
      </c>
      <c r="E271" s="140" t="str">
        <f>IF(C271&lt;&gt;"",VLOOKUP(C271,'Matrice Generale indicatori'!$A$1:$B$6,2,FALSE),"")</f>
        <v/>
      </c>
      <c r="G271" s="143" t="str">
        <f t="shared" si="17"/>
        <v/>
      </c>
      <c r="J271" s="143" t="str">
        <f t="shared" si="18"/>
        <v/>
      </c>
      <c r="L271" s="72" t="s">
        <v>63</v>
      </c>
      <c r="M271" s="141" t="s">
        <v>1306</v>
      </c>
      <c r="N271" s="142" t="str">
        <f t="shared" si="19"/>
        <v xml:space="preserve">A-A structured communication policy is not in place. Performance Management data is provided on request to management to confirm decisions.  Communications are sporadic and considered on an ad -hoc basis as required by legislation or agreement with trade unions e.g., the performance appraisal document is available to the specified employee member on request. 
</v>
      </c>
    </row>
    <row r="272" spans="1:14" x14ac:dyDescent="0.25">
      <c r="B272" s="72" t="str">
        <f>IF(A272&lt;&gt;"",VLOOKUP(A272,'PERFORMANCE AREAS'!$A$1:$B$9,2,FALSE),"")</f>
        <v/>
      </c>
      <c r="D272" s="145" t="str">
        <f t="shared" si="16"/>
        <v/>
      </c>
      <c r="E272" s="140" t="str">
        <f>IF(C272&lt;&gt;"",VLOOKUP(C272,'Matrice Generale indicatori'!$A$1:$B$6,2,FALSE),"")</f>
        <v/>
      </c>
      <c r="G272" s="143" t="str">
        <f t="shared" si="17"/>
        <v/>
      </c>
      <c r="J272" s="143" t="str">
        <f t="shared" si="18"/>
        <v/>
      </c>
      <c r="L272" s="72" t="s">
        <v>64</v>
      </c>
      <c r="M272" s="141" t="s">
        <v>1307</v>
      </c>
      <c r="N272" s="142" t="str">
        <f t="shared" si="19"/>
        <v xml:space="preserve">B-A structured communication strategy is in place but is focused on supporting the e-platform that is used for standard procedures e.g., the goal-setting form. Updates in relation to performance management cycle are circulated to the workforce on a regular basis through a number of communication channels e.g., email, intranet. Managers in some functional domains clearly define work expectations and keep employees informed about their progress towards the achievements of goals. 
 </v>
      </c>
    </row>
    <row r="273" spans="1:14" x14ac:dyDescent="0.25">
      <c r="B273" s="72" t="str">
        <f>IF(A273&lt;&gt;"",VLOOKUP(A273,'PERFORMANCE AREAS'!$A$1:$B$9,2,FALSE),"")</f>
        <v/>
      </c>
      <c r="D273" s="145" t="str">
        <f t="shared" si="16"/>
        <v/>
      </c>
      <c r="E273" s="140" t="str">
        <f>IF(C273&lt;&gt;"",VLOOKUP(C273,'Matrice Generale indicatori'!$A$1:$B$6,2,FALSE),"")</f>
        <v/>
      </c>
      <c r="G273" s="143" t="str">
        <f t="shared" si="17"/>
        <v/>
      </c>
      <c r="J273" s="143" t="str">
        <f t="shared" si="18"/>
        <v/>
      </c>
      <c r="L273" s="72" t="s">
        <v>66</v>
      </c>
      <c r="M273" s="141" t="s">
        <v>1308</v>
      </c>
      <c r="N273" s="142" t="str">
        <f t="shared" si="19"/>
        <v xml:space="preserve">C-A structured communication plan applies to all stages of the performance management process. Information is circulated on a proactive basis through range of communication channels e.g., self service platform, intranet, manager briefing sessions. Senior management communicate the importance of effective performance management in the achievement of business goals. Managers define work expectations and keep employees informed about their progress towards the achievements of goals and suggest corrective action.
</v>
      </c>
    </row>
    <row r="274" spans="1:14" x14ac:dyDescent="0.25">
      <c r="B274" s="72" t="str">
        <f>IF(A274&lt;&gt;"",VLOOKUP(A274,'PERFORMANCE AREAS'!$A$1:$B$9,2,FALSE),"")</f>
        <v/>
      </c>
      <c r="D274" s="145" t="str">
        <f t="shared" si="16"/>
        <v/>
      </c>
      <c r="E274" s="140" t="str">
        <f>IF(C274&lt;&gt;"",VLOOKUP(C274,'Matrice Generale indicatori'!$A$1:$B$6,2,FALSE),"")</f>
        <v/>
      </c>
      <c r="G274" s="143" t="str">
        <f t="shared" si="17"/>
        <v/>
      </c>
      <c r="J274" s="143" t="str">
        <f t="shared" si="18"/>
        <v/>
      </c>
      <c r="L274" s="72" t="s">
        <v>65</v>
      </c>
      <c r="M274" s="141" t="s">
        <v>1309</v>
      </c>
      <c r="N274" s="142" t="str">
        <f t="shared" si="19"/>
        <v>D-A predictive approach to performance management takes into account a range of factors in determining the optimal outputs. Communications are personalised according to the functional domain and grade of the employee to ensure that it is relevant to the recipient. Employees support the process, discussing their roles, the competencies required and defining objectives in conjunction with their managers. Senior management communicate the importance of performance management in the achievement of business goals.</v>
      </c>
    </row>
    <row r="275" spans="1:14" ht="60" x14ac:dyDescent="0.25">
      <c r="A275" s="72" t="s">
        <v>251</v>
      </c>
      <c r="B275" s="72" t="str">
        <f>IF(A275&lt;&gt;"",VLOOKUP(A275,'PERFORMANCE AREAS'!$A$1:$B$9,2,FALSE),"")</f>
        <v>Performance management</v>
      </c>
      <c r="C275" s="146">
        <v>1</v>
      </c>
      <c r="D275" s="145" t="str">
        <f t="shared" si="16"/>
        <v>PA7.1</v>
      </c>
      <c r="E275" s="140" t="str">
        <f>IF(C275&lt;&gt;"",VLOOKUP(C275,'Matrice Generale indicatori'!$A$1:$B$6,2,FALSE),"")</f>
        <v>Implementation &amp; Effectiveness</v>
      </c>
      <c r="F275" s="143" t="s">
        <v>90</v>
      </c>
      <c r="G275" s="143" t="str">
        <f t="shared" si="17"/>
        <v>PA7.1.4</v>
      </c>
      <c r="H275" s="140" t="s">
        <v>1310</v>
      </c>
      <c r="I275" s="143" t="s">
        <v>92</v>
      </c>
      <c r="J275" s="143" t="str">
        <f t="shared" si="18"/>
        <v>PA7.1.4.1</v>
      </c>
      <c r="K275" s="74" t="s">
        <v>1311</v>
      </c>
      <c r="M275" s="141" t="s">
        <v>1312</v>
      </c>
      <c r="N275" s="142" t="str">
        <f t="shared" si="19"/>
        <v/>
      </c>
    </row>
    <row r="276" spans="1:14" x14ac:dyDescent="0.25">
      <c r="B276" s="72" t="str">
        <f>IF(A276&lt;&gt;"",VLOOKUP(A276,'PERFORMANCE AREAS'!$A$1:$B$9,2,FALSE),"")</f>
        <v/>
      </c>
      <c r="D276" s="145" t="str">
        <f t="shared" si="16"/>
        <v/>
      </c>
      <c r="E276" s="140" t="str">
        <f>IF(C276&lt;&gt;"",VLOOKUP(C276,'Matrice Generale indicatori'!$A$1:$B$6,2,FALSE),"")</f>
        <v/>
      </c>
      <c r="G276" s="143" t="str">
        <f t="shared" si="17"/>
        <v/>
      </c>
      <c r="J276" s="143" t="str">
        <f t="shared" si="18"/>
        <v/>
      </c>
      <c r="L276" s="72" t="s">
        <v>63</v>
      </c>
      <c r="M276" s="141" t="s">
        <v>1313</v>
      </c>
      <c r="N276" s="142" t="str">
        <f t="shared" si="19"/>
        <v>A-Typical legislative or reactive RM procedures are mainly applied. There are no formal processes or consistent actions for indentifying and managing PM risks. The most important PM risks might be known but there are no mitigation plans and clear links between PM risks and the achievement of PM objectives.</v>
      </c>
    </row>
    <row r="277" spans="1:14" x14ac:dyDescent="0.25">
      <c r="B277" s="72" t="str">
        <f>IF(A277&lt;&gt;"",VLOOKUP(A277,'PERFORMANCE AREAS'!$A$1:$B$9,2,FALSE),"")</f>
        <v/>
      </c>
      <c r="D277" s="145" t="str">
        <f t="shared" si="16"/>
        <v/>
      </c>
      <c r="E277" s="140" t="str">
        <f>IF(C277&lt;&gt;"",VLOOKUP(C277,'Matrice Generale indicatori'!$A$1:$B$6,2,FALSE),"")</f>
        <v/>
      </c>
      <c r="G277" s="143" t="str">
        <f t="shared" si="17"/>
        <v/>
      </c>
      <c r="J277" s="143" t="str">
        <f t="shared" si="18"/>
        <v/>
      </c>
      <c r="L277" s="72" t="s">
        <v>64</v>
      </c>
      <c r="M277" s="141" t="s">
        <v>1314</v>
      </c>
      <c r="N277" s="142" t="str">
        <f t="shared" si="19"/>
        <v xml:space="preserve">B-A systematic, timely and structured  RM approach is progressively applied to core PM issues. Some PM processes are documented and some mitigation plans have been developed for critical PM risks. A framework for managing risks  has been designed and PM principles are increasingly adopted. There are no asssigned employees who have the accountability to manage risks. The organization is mainly focused on risk avoidance.
</v>
      </c>
    </row>
    <row r="278" spans="1:14" x14ac:dyDescent="0.25">
      <c r="B278" s="72" t="str">
        <f>IF(A278&lt;&gt;"",VLOOKUP(A278,'PERFORMANCE AREAS'!$A$1:$B$9,2,FALSE),"")</f>
        <v/>
      </c>
      <c r="D278" s="145" t="str">
        <f t="shared" si="16"/>
        <v/>
      </c>
      <c r="E278" s="140" t="str">
        <f>IF(C278&lt;&gt;"",VLOOKUP(C278,'Matrice Generale indicatori'!$A$1:$B$6,2,FALSE),"")</f>
        <v/>
      </c>
      <c r="G278" s="143" t="str">
        <f t="shared" si="17"/>
        <v/>
      </c>
      <c r="J278" s="143" t="str">
        <f t="shared" si="18"/>
        <v/>
      </c>
      <c r="L278" s="72" t="s">
        <v>66</v>
      </c>
      <c r="M278" s="141" t="s">
        <v>1315</v>
      </c>
      <c r="N278" s="142" t="str">
        <f t="shared" si="19"/>
        <v>C-An advanced risk management system on identifying, analyzing, evaluating, treating and monitoring risks has been established. Risk Management is an integral part of decision making contributing to the achievement of objectives of PM  and is tailored to the processes and  practices of the PM. Advanced communication, reporting and control mechanisms are present. Functions, roles and responsibilities regarding managing  risk are explicitly defined and accepted. Risk management processes are monitored and reviewed for continous improvement.</v>
      </c>
    </row>
    <row r="279" spans="1:14" x14ac:dyDescent="0.25">
      <c r="B279" s="72" t="str">
        <f>IF(A279&lt;&gt;"",VLOOKUP(A279,'PERFORMANCE AREAS'!$A$1:$B$9,2,FALSE),"")</f>
        <v/>
      </c>
      <c r="D279" s="145" t="str">
        <f t="shared" si="16"/>
        <v/>
      </c>
      <c r="E279" s="140" t="str">
        <f>IF(C279&lt;&gt;"",VLOOKUP(C279,'Matrice Generale indicatori'!$A$1:$B$6,2,FALSE),"")</f>
        <v/>
      </c>
      <c r="G279" s="143" t="str">
        <f t="shared" si="17"/>
        <v/>
      </c>
      <c r="J279" s="143" t="str">
        <f t="shared" si="18"/>
        <v/>
      </c>
      <c r="L279" s="72" t="s">
        <v>65</v>
      </c>
      <c r="M279" s="141" t="s">
        <v>1316</v>
      </c>
      <c r="N279" s="142" t="str">
        <f t="shared" si="19"/>
        <v>D-There is a fully integrated HR Risk Management system in the whole Risk Management System of the organization. Sofisticated risk management processes  and intelligent tools and techniques are applied in the indentification, assessment and treatment of PM risks. All decisions on PM issues  are based on documented assessments of risks and opportunties supporting  innovation. Key risks indicators and predictive risk analytics are used. An optimised approach to address uncertainty is applied and the organization's focus is on intelligent risk taking and excellence.</v>
      </c>
    </row>
    <row r="280" spans="1:14" ht="60" x14ac:dyDescent="0.25">
      <c r="A280" s="315" t="s">
        <v>251</v>
      </c>
      <c r="B280" s="315" t="str">
        <f>IF(A280&lt;&gt;"",VLOOKUP(A280,'PERFORMANCE AREAS'!$A$1:$B$9,2,FALSE),"")</f>
        <v>Performance management</v>
      </c>
      <c r="C280" s="316">
        <v>1</v>
      </c>
      <c r="D280" s="316" t="str">
        <f>IF(C280&lt;&gt;"",CONCATENATE(A280,".",C280),"")</f>
        <v>PA7.1</v>
      </c>
      <c r="E280" s="317" t="str">
        <f>IF(C280&lt;&gt;"",VLOOKUP(C280,'Matrice Generale indicatori'!$A$1:$B$6,2,FALSE),"")</f>
        <v>Implementation &amp; Effectiveness</v>
      </c>
      <c r="F280" s="315" t="s">
        <v>378</v>
      </c>
      <c r="G280" s="315" t="str">
        <f>IF(C280&lt;&gt;"",CONCATENATE(A280,".",F280),"")</f>
        <v>PA7.1.5</v>
      </c>
      <c r="H280" s="317" t="s">
        <v>1345</v>
      </c>
      <c r="I280" s="315" t="s">
        <v>1254</v>
      </c>
      <c r="J280" s="315" t="str">
        <f>IF(C280&lt;&gt;"",CONCATENATE(A280,".",I280),"")</f>
        <v>PA7.1.5.1</v>
      </c>
      <c r="K280" s="317" t="s">
        <v>1347</v>
      </c>
      <c r="L280" s="315"/>
      <c r="M280" s="141" t="s">
        <v>1298</v>
      </c>
      <c r="N280" s="142" t="str">
        <f>IF(L280&lt;&gt;"",CONCATENATE(L280,"-",M280),"")</f>
        <v/>
      </c>
    </row>
    <row r="281" spans="1:14" x14ac:dyDescent="0.25">
      <c r="A281" s="315"/>
      <c r="B281" s="315" t="str">
        <f>IF(A281&lt;&gt;"",VLOOKUP(A281,'PERFORMANCE AREAS'!$A$1:$B$9,2,FALSE),"")</f>
        <v/>
      </c>
      <c r="C281" s="316"/>
      <c r="D281" s="316" t="str">
        <f>IF(C281&lt;&gt;"",CONCATENATE(A281,".",C281),"")</f>
        <v/>
      </c>
      <c r="E281" s="317" t="str">
        <f>IF(C281&lt;&gt;"",VLOOKUP(C281,'Matrice Generale indicatori'!$A$1:$B$6,2,FALSE),"")</f>
        <v/>
      </c>
      <c r="F281" s="315"/>
      <c r="G281" s="315" t="str">
        <f>IF(C281&lt;&gt;"",CONCATENATE(A281,".",F281),"")</f>
        <v/>
      </c>
      <c r="H281" s="317"/>
      <c r="I281" s="315"/>
      <c r="J281" s="315" t="str">
        <f>IF(C281&lt;&gt;"",CONCATENATE(A281,".",I281),"")</f>
        <v/>
      </c>
      <c r="K281" s="317"/>
      <c r="L281" s="315" t="s">
        <v>63</v>
      </c>
      <c r="M281" s="141" t="s">
        <v>834</v>
      </c>
      <c r="N281" s="142" t="str">
        <f>IF(L281&lt;&gt;"",CONCATENATE(L281,"-",M281),"")</f>
        <v xml:space="preserve">A-There is no systematic process for using feedback at PM procedures.
Feedback is not a clear component of PM practices. </v>
      </c>
    </row>
    <row r="282" spans="1:14" x14ac:dyDescent="0.25">
      <c r="A282" s="315"/>
      <c r="B282" s="315" t="str">
        <f>IF(A282&lt;&gt;"",VLOOKUP(A282,'PERFORMANCE AREAS'!$A$1:$B$9,2,FALSE),"")</f>
        <v/>
      </c>
      <c r="C282" s="316"/>
      <c r="D282" s="316" t="str">
        <f>IF(C282&lt;&gt;"",CONCATENATE(A282,".",C282),"")</f>
        <v/>
      </c>
      <c r="E282" s="317" t="str">
        <f>IF(C282&lt;&gt;"",VLOOKUP(C282,'Matrice Generale indicatori'!$A$1:$B$6,2,FALSE),"")</f>
        <v/>
      </c>
      <c r="F282" s="315"/>
      <c r="G282" s="315" t="str">
        <f>IF(C282&lt;&gt;"",CONCATENATE(A282,".",F282),"")</f>
        <v/>
      </c>
      <c r="H282" s="317"/>
      <c r="I282" s="315"/>
      <c r="J282" s="315" t="str">
        <f>IF(C282&lt;&gt;"",CONCATENATE(A282,".",I282),"")</f>
        <v/>
      </c>
      <c r="K282" s="317"/>
      <c r="L282" s="315" t="s">
        <v>64</v>
      </c>
      <c r="M282" s="141" t="s">
        <v>1348</v>
      </c>
      <c r="N282" s="142" t="str">
        <f>IF(L282&lt;&gt;"",CONCATENATE(L282,"-",M282),"")</f>
        <v xml:space="preserve">B-There is a standardized  process for using feedback (usually by frontline managers).
Feedback is taken into account partially and sporadically in PM practices.  </v>
      </c>
    </row>
    <row r="283" spans="1:14" x14ac:dyDescent="0.25">
      <c r="A283" s="315"/>
      <c r="B283" s="315" t="str">
        <f>IF(A283&lt;&gt;"",VLOOKUP(A283,'PERFORMANCE AREAS'!$A$1:$B$9,2,FALSE),"")</f>
        <v/>
      </c>
      <c r="C283" s="316"/>
      <c r="D283" s="316" t="str">
        <f>IF(C283&lt;&gt;"",CONCATENATE(A283,".",C283),"")</f>
        <v/>
      </c>
      <c r="E283" s="317" t="str">
        <f>IF(C283&lt;&gt;"",VLOOKUP(C283,'Matrice Generale indicatori'!$A$1:$B$6,2,FALSE),"")</f>
        <v/>
      </c>
      <c r="F283" s="315"/>
      <c r="G283" s="315" t="str">
        <f>IF(C283&lt;&gt;"",CONCATENATE(A283,".",F283),"")</f>
        <v/>
      </c>
      <c r="H283" s="317"/>
      <c r="I283" s="315"/>
      <c r="J283" s="315" t="str">
        <f>IF(C283&lt;&gt;"",CONCATENATE(A283,".",I283),"")</f>
        <v/>
      </c>
      <c r="K283" s="317"/>
      <c r="L283" s="315" t="s">
        <v>66</v>
      </c>
      <c r="M283" s="141" t="s">
        <v>836</v>
      </c>
      <c r="N283" s="142" t="str">
        <f>IF(L283&lt;&gt;"",CONCATENATE(L283,"-",M283),"")</f>
        <v>C-Feedback is used systematically in most PM procedures from all stakeholders. 
Feedback is promoted in all PM procedures. 360 degree reviews are encouraged.</v>
      </c>
    </row>
    <row r="284" spans="1:14" x14ac:dyDescent="0.25">
      <c r="A284" s="315"/>
      <c r="B284" s="315" t="str">
        <f>IF(A284&lt;&gt;"",VLOOKUP(A284,'PERFORMANCE AREAS'!$A$1:$B$9,2,FALSE),"")</f>
        <v/>
      </c>
      <c r="C284" s="316"/>
      <c r="D284" s="316" t="str">
        <f>IF(C284&lt;&gt;"",CONCATENATE(A284,".",C284),"")</f>
        <v/>
      </c>
      <c r="E284" s="317" t="str">
        <f>IF(C284&lt;&gt;"",VLOOKUP(C284,'Matrice Generale indicatori'!$A$1:$B$6,2,FALSE),"")</f>
        <v/>
      </c>
      <c r="F284" s="315"/>
      <c r="G284" s="315" t="str">
        <f>IF(C284&lt;&gt;"",CONCATENATE(A284,".",F284),"")</f>
        <v/>
      </c>
      <c r="H284" s="317"/>
      <c r="I284" s="315"/>
      <c r="J284" s="315" t="str">
        <f>IF(C284&lt;&gt;"",CONCATENATE(A284,".",I284),"")</f>
        <v/>
      </c>
      <c r="K284" s="317"/>
      <c r="L284" s="315" t="s">
        <v>65</v>
      </c>
      <c r="M284" s="141" t="s">
        <v>1349</v>
      </c>
      <c r="N284" s="142" t="str">
        <f>IF(L284&lt;&gt;"",CONCATENATE(L284,"-",M284),"")</f>
        <v>D-Feedback is an integrated part of PM in a holistic way (written procedures, documents, IT systems).
PM practices are based upon and are redesigned through feedback provision.</v>
      </c>
    </row>
    <row r="285" spans="1:14" ht="60" x14ac:dyDescent="0.25">
      <c r="A285" s="72" t="s">
        <v>251</v>
      </c>
      <c r="B285" s="72" t="str">
        <f>IF(A285&lt;&gt;"",VLOOKUP(A285,'PERFORMANCE AREAS'!$A$1:$B$9,2,FALSE),"")</f>
        <v>Performance management</v>
      </c>
      <c r="C285" s="146">
        <v>2</v>
      </c>
      <c r="D285" s="145" t="str">
        <f t="shared" si="16"/>
        <v>PA7.2</v>
      </c>
      <c r="E285" s="140" t="str">
        <f>IF(C285&lt;&gt;"",VLOOKUP(C285,'Matrice Generale indicatori'!$A$1:$B$6,2,FALSE),"")</f>
        <v>HR Strategy</v>
      </c>
      <c r="F285" s="143" t="s">
        <v>37</v>
      </c>
      <c r="G285" s="143" t="str">
        <f t="shared" si="17"/>
        <v>PA7.2.1</v>
      </c>
      <c r="H285" s="140" t="s">
        <v>1317</v>
      </c>
      <c r="I285" s="143" t="s">
        <v>12</v>
      </c>
      <c r="J285" s="143" t="str">
        <f t="shared" si="18"/>
        <v>PA7.2.1.1</v>
      </c>
      <c r="K285" s="74" t="s">
        <v>1318</v>
      </c>
      <c r="M285" s="141" t="s">
        <v>1319</v>
      </c>
      <c r="N285" s="142" t="str">
        <f t="shared" si="19"/>
        <v/>
      </c>
    </row>
    <row r="286" spans="1:14" x14ac:dyDescent="0.25">
      <c r="B286" s="72" t="str">
        <f>IF(A286&lt;&gt;"",VLOOKUP(A286,'PERFORMANCE AREAS'!$A$1:$B$9,2,FALSE),"")</f>
        <v/>
      </c>
      <c r="D286" s="145" t="str">
        <f t="shared" si="16"/>
        <v/>
      </c>
      <c r="E286" s="140" t="str">
        <f>IF(C286&lt;&gt;"",VLOOKUP(C286,'Matrice Generale indicatori'!$A$1:$B$6,2,FALSE),"")</f>
        <v/>
      </c>
      <c r="G286" s="143" t="str">
        <f t="shared" si="17"/>
        <v/>
      </c>
      <c r="J286" s="143" t="str">
        <f t="shared" si="18"/>
        <v/>
      </c>
      <c r="L286" s="72" t="s">
        <v>63</v>
      </c>
      <c r="M286" s="141" t="s">
        <v>1320</v>
      </c>
      <c r="N286" s="142" t="str">
        <f t="shared" si="19"/>
        <v xml:space="preserve">A-Performance Management is not a part of HR strategy. The usage of Performance Management in identifying  and satisfying  current and future needs of the organization is rare. Decision making is not based on Performance Management. Cooperation between line managers and Performance Management team happens on the basis of report requests and not on the accomplishment of the organizational goals.
</v>
      </c>
    </row>
    <row r="287" spans="1:14" x14ac:dyDescent="0.25">
      <c r="B287" s="72" t="str">
        <f>IF(A287&lt;&gt;"",VLOOKUP(A287,'PERFORMANCE AREAS'!$A$1:$B$9,2,FALSE),"")</f>
        <v/>
      </c>
      <c r="D287" s="145" t="str">
        <f t="shared" si="16"/>
        <v/>
      </c>
      <c r="E287" s="140" t="str">
        <f>IF(C287&lt;&gt;"",VLOOKUP(C287,'Matrice Generale indicatori'!$A$1:$B$6,2,FALSE),"")</f>
        <v/>
      </c>
      <c r="G287" s="143" t="str">
        <f t="shared" si="17"/>
        <v/>
      </c>
      <c r="J287" s="143" t="str">
        <f t="shared" si="18"/>
        <v/>
      </c>
      <c r="L287" s="72" t="s">
        <v>64</v>
      </c>
      <c r="M287" s="141" t="s">
        <v>1321</v>
      </c>
      <c r="N287" s="142" t="str">
        <f t="shared" si="19"/>
        <v>B-Performance Management plays a progressing role in the formation of HR strategy which takes into consideration performance appraisals results in order to set out suitable policies  for ensuring employees performance excellence and achieving organizational goals.</v>
      </c>
    </row>
    <row r="288" spans="1:14" x14ac:dyDescent="0.25">
      <c r="B288" s="72" t="str">
        <f>IF(A288&lt;&gt;"",VLOOKUP(A288,'PERFORMANCE AREAS'!$A$1:$B$9,2,FALSE),"")</f>
        <v/>
      </c>
      <c r="D288" s="145" t="str">
        <f t="shared" si="16"/>
        <v/>
      </c>
      <c r="E288" s="140" t="str">
        <f>IF(C288&lt;&gt;"",VLOOKUP(C288,'Matrice Generale indicatori'!$A$1:$B$6,2,FALSE),"")</f>
        <v/>
      </c>
      <c r="G288" s="143" t="str">
        <f t="shared" si="17"/>
        <v/>
      </c>
      <c r="J288" s="143" t="str">
        <f t="shared" si="18"/>
        <v/>
      </c>
      <c r="L288" s="72" t="s">
        <v>66</v>
      </c>
      <c r="M288" s="141" t="s">
        <v>1322</v>
      </c>
      <c r="N288" s="142" t="str">
        <f t="shared" si="19"/>
        <v xml:space="preserve">C-
Performance Management is discussed regularly to provide leaders feedback and provide opportunity to adjust the leadership decisions. Performance Management is taken into account by all business areas in a proactive way, in order to enhance  their efforts to  accomplish their goals.
</v>
      </c>
    </row>
    <row r="289" spans="1:14" x14ac:dyDescent="0.25">
      <c r="B289" s="72" t="str">
        <f>IF(A289&lt;&gt;"",VLOOKUP(A289,'PERFORMANCE AREAS'!$A$1:$B$9,2,FALSE),"")</f>
        <v/>
      </c>
      <c r="D289" s="145" t="str">
        <f t="shared" si="16"/>
        <v/>
      </c>
      <c r="E289" s="140" t="str">
        <f>IF(C289&lt;&gt;"",VLOOKUP(C289,'Matrice Generale indicatori'!$A$1:$B$6,2,FALSE),"")</f>
        <v/>
      </c>
      <c r="G289" s="143" t="str">
        <f t="shared" si="17"/>
        <v/>
      </c>
      <c r="J289" s="143" t="str">
        <f t="shared" si="18"/>
        <v/>
      </c>
      <c r="L289" s="72" t="s">
        <v>65</v>
      </c>
      <c r="M289" s="141" t="s">
        <v>1323</v>
      </c>
      <c r="N289" s="142" t="str">
        <f t="shared" si="19"/>
        <v>D-Performance Management is fully integrated to HR Strategy. PM enables Organization to identify, monitor and promote the most productive and engaged employees and supports future Organizational development. Evidence based Performance Management decisions contribute to HR strategy in a predictive way. PM practices and plans are revised and updated in partnership with all business areas in order to get excellence in employees performance and enhance current and future effectiveness.</v>
      </c>
    </row>
    <row r="290" spans="1:14" ht="75" x14ac:dyDescent="0.25">
      <c r="A290" s="72" t="s">
        <v>251</v>
      </c>
      <c r="B290" s="72" t="str">
        <f>IF(A290&lt;&gt;"",VLOOKUP(A290,'PERFORMANCE AREAS'!$A$1:$B$9,2,FALSE),"")</f>
        <v>Performance management</v>
      </c>
      <c r="C290" s="146">
        <v>3</v>
      </c>
      <c r="D290" s="145" t="str">
        <f t="shared" si="16"/>
        <v>PA7.3</v>
      </c>
      <c r="E290" s="140" t="str">
        <f>IF(C290&lt;&gt;"",VLOOKUP(C290,'Matrice Generale indicatori'!$A$1:$B$6,2,FALSE),"")</f>
        <v>Change management &amp; Risk management</v>
      </c>
      <c r="F290" s="143" t="s">
        <v>48</v>
      </c>
      <c r="G290" s="143" t="str">
        <f t="shared" si="17"/>
        <v>PA7.3.1</v>
      </c>
      <c r="H290" s="140" t="s">
        <v>1324</v>
      </c>
      <c r="I290" s="143" t="s">
        <v>67</v>
      </c>
      <c r="J290" s="143" t="str">
        <f t="shared" si="18"/>
        <v>PA7.3.1.1</v>
      </c>
      <c r="K290" s="74" t="s">
        <v>1325</v>
      </c>
      <c r="M290" s="141" t="s">
        <v>1326</v>
      </c>
      <c r="N290" s="142" t="str">
        <f t="shared" si="19"/>
        <v/>
      </c>
    </row>
    <row r="291" spans="1:14" x14ac:dyDescent="0.25">
      <c r="B291" s="72" t="str">
        <f>IF(A291&lt;&gt;"",VLOOKUP(A291,'PERFORMANCE AREAS'!$A$1:$B$9,2,FALSE),"")</f>
        <v/>
      </c>
      <c r="D291" s="145" t="str">
        <f t="shared" si="16"/>
        <v/>
      </c>
      <c r="E291" s="140" t="str">
        <f>IF(C291&lt;&gt;"",VLOOKUP(C291,'Matrice Generale indicatori'!$A$1:$B$6,2,FALSE),"")</f>
        <v/>
      </c>
      <c r="G291" s="143" t="str">
        <f t="shared" si="17"/>
        <v/>
      </c>
      <c r="J291" s="143" t="str">
        <f t="shared" si="18"/>
        <v/>
      </c>
      <c r="L291" s="72" t="s">
        <v>63</v>
      </c>
      <c r="M291" s="141" t="s">
        <v>1327</v>
      </c>
      <c r="N291" s="142" t="str">
        <f t="shared" si="19"/>
        <v>A-Compliance driven or reactive Change Management practices are applied.There are no formal processes or consistent actions for indentifying and managing change and often these  practices are implemented without sufficient training. There are no clear links between change management and the achievement of  PM objectives.</v>
      </c>
    </row>
    <row r="292" spans="1:14" x14ac:dyDescent="0.25">
      <c r="B292" s="72" t="str">
        <f>IF(A292&lt;&gt;"",VLOOKUP(A292,'PERFORMANCE AREAS'!$A$1:$B$9,2,FALSE),"")</f>
        <v/>
      </c>
      <c r="D292" s="145" t="str">
        <f t="shared" si="16"/>
        <v/>
      </c>
      <c r="E292" s="140" t="str">
        <f>IF(C292&lt;&gt;"",VLOOKUP(C292,'Matrice Generale indicatori'!$A$1:$B$6,2,FALSE),"")</f>
        <v/>
      </c>
      <c r="G292" s="143" t="str">
        <f t="shared" si="17"/>
        <v/>
      </c>
      <c r="J292" s="143" t="str">
        <f t="shared" si="18"/>
        <v/>
      </c>
      <c r="L292" s="72" t="s">
        <v>64</v>
      </c>
      <c r="M292" s="141" t="s">
        <v>1328</v>
      </c>
      <c r="N292" s="142" t="str">
        <f t="shared" si="19"/>
        <v xml:space="preserve">B-A progressing use of structured change management  practices is applied to core PM processes (goal setting, evaluation e.t.c.) only and the focus is on critical PM emerging changes. There is a consensus about the importance of Change management. Roles in change management process are clarified,  tailor made communication and training plans are evolved in order to cope with change issues.   </v>
      </c>
    </row>
    <row r="293" spans="1:14" x14ac:dyDescent="0.25">
      <c r="B293" s="72" t="str">
        <f>IF(A293&lt;&gt;"",VLOOKUP(A293,'PERFORMANCE AREAS'!$A$1:$B$9,2,FALSE),"")</f>
        <v/>
      </c>
      <c r="D293" s="145" t="str">
        <f t="shared" si="16"/>
        <v/>
      </c>
      <c r="E293" s="140" t="str">
        <f>IF(C293&lt;&gt;"",VLOOKUP(C293,'Matrice Generale indicatori'!$A$1:$B$6,2,FALSE),"")</f>
        <v/>
      </c>
      <c r="G293" s="143" t="str">
        <f t="shared" si="17"/>
        <v/>
      </c>
      <c r="J293" s="143" t="str">
        <f t="shared" si="18"/>
        <v/>
      </c>
      <c r="L293" s="72" t="s">
        <v>66</v>
      </c>
      <c r="M293" s="141" t="s">
        <v>1329</v>
      </c>
      <c r="N293" s="142" t="str">
        <f t="shared" si="19"/>
        <v>C-Change management practices are integrated  to PM, covering change preparation, communication and training to increase PM practices effectiveness. Change management practices are applied consistently to all performance management procedures. PM practices are clearly focused on adapting changes effectively.</v>
      </c>
    </row>
    <row r="294" spans="1:14" x14ac:dyDescent="0.25">
      <c r="B294" s="72" t="str">
        <f>IF(A294&lt;&gt;"",VLOOKUP(A294,'PERFORMANCE AREAS'!$A$1:$B$9,2,FALSE),"")</f>
        <v/>
      </c>
      <c r="D294" s="145" t="str">
        <f t="shared" si="16"/>
        <v/>
      </c>
      <c r="E294" s="140" t="str">
        <f>IF(C294&lt;&gt;"",VLOOKUP(C294,'Matrice Generale indicatori'!$A$1:$B$6,2,FALSE),"")</f>
        <v/>
      </c>
      <c r="G294" s="143" t="str">
        <f t="shared" si="17"/>
        <v/>
      </c>
      <c r="J294" s="143" t="str">
        <f t="shared" si="18"/>
        <v/>
      </c>
      <c r="L294" s="72" t="s">
        <v>65</v>
      </c>
      <c r="M294" s="141" t="s">
        <v>1330</v>
      </c>
      <c r="N294" s="142" t="str">
        <f t="shared" si="19"/>
        <v xml:space="preserve">D-Change management processes are fully integrated in PM and are informed by data-driven decisions.  Sophisticated change management processes  and optimized tools are applied. Change management framework in  PM  is mandated and aligned to other HR functions. </v>
      </c>
    </row>
    <row r="295" spans="1:14" ht="60" x14ac:dyDescent="0.25">
      <c r="A295" s="72" t="s">
        <v>251</v>
      </c>
      <c r="B295" s="72" t="str">
        <f>IF(A295&lt;&gt;"",VLOOKUP(A295,'PERFORMANCE AREAS'!$A$1:$B$9,2,FALSE),"")</f>
        <v>Performance management</v>
      </c>
      <c r="C295" s="146">
        <v>4</v>
      </c>
      <c r="D295" s="145" t="str">
        <f t="shared" si="16"/>
        <v>PA7.4</v>
      </c>
      <c r="E295" s="140" t="str">
        <f>IF(C295&lt;&gt;"",VLOOKUP(C295,'Matrice Generale indicatori'!$A$1:$B$6,2,FALSE),"")</f>
        <v>Talent Management</v>
      </c>
      <c r="F295" s="143" t="s">
        <v>52</v>
      </c>
      <c r="G295" s="143" t="str">
        <f t="shared" si="17"/>
        <v>PA7.4.1</v>
      </c>
      <c r="H295" s="140" t="s">
        <v>1331</v>
      </c>
      <c r="I295" s="143" t="s">
        <v>29</v>
      </c>
      <c r="J295" s="143" t="str">
        <f t="shared" si="18"/>
        <v>PA7.4.1.1</v>
      </c>
      <c r="K295" s="74" t="s">
        <v>1332</v>
      </c>
      <c r="M295" s="141" t="s">
        <v>1333</v>
      </c>
      <c r="N295" s="142" t="str">
        <f t="shared" si="19"/>
        <v/>
      </c>
    </row>
    <row r="296" spans="1:14" x14ac:dyDescent="0.25">
      <c r="B296" s="72" t="str">
        <f>IF(A296&lt;&gt;"",VLOOKUP(A296,'PERFORMANCE AREAS'!$A$1:$B$9,2,FALSE),"")</f>
        <v/>
      </c>
      <c r="D296" s="145" t="str">
        <f t="shared" si="16"/>
        <v/>
      </c>
      <c r="E296" s="140" t="str">
        <f>IF(C296&lt;&gt;"",VLOOKUP(C296,'Matrice Generale indicatori'!$A$1:$B$6,2,FALSE),"")</f>
        <v/>
      </c>
      <c r="G296" s="143" t="str">
        <f t="shared" si="17"/>
        <v/>
      </c>
      <c r="J296" s="143" t="str">
        <f t="shared" si="18"/>
        <v/>
      </c>
      <c r="L296" s="72" t="s">
        <v>63</v>
      </c>
      <c r="M296" s="141" t="s">
        <v>1334</v>
      </c>
      <c r="N296" s="142" t="str">
        <f t="shared" si="19"/>
        <v xml:space="preserve">A-Performance system is formal and contributes to a limited extent to identifying and developing talent. </v>
      </c>
    </row>
    <row r="297" spans="1:14" x14ac:dyDescent="0.25">
      <c r="B297" s="72" t="str">
        <f>IF(A297&lt;&gt;"",VLOOKUP(A297,'PERFORMANCE AREAS'!$A$1:$B$9,2,FALSE),"")</f>
        <v/>
      </c>
      <c r="D297" s="145" t="str">
        <f t="shared" si="16"/>
        <v/>
      </c>
      <c r="E297" s="140" t="str">
        <f>IF(C297&lt;&gt;"",VLOOKUP(C297,'Matrice Generale indicatori'!$A$1:$B$6,2,FALSE),"")</f>
        <v/>
      </c>
      <c r="G297" s="143" t="str">
        <f t="shared" si="17"/>
        <v/>
      </c>
      <c r="J297" s="143" t="str">
        <f t="shared" si="18"/>
        <v/>
      </c>
      <c r="L297" s="72" t="s">
        <v>64</v>
      </c>
      <c r="M297" s="141" t="s">
        <v>1335</v>
      </c>
      <c r="N297" s="142" t="str">
        <f t="shared" si="19"/>
        <v xml:space="preserve">B-The performance system is based on standardized competency framework that allows the identification of potential talents and skill gaps. Talent can demonstrate ability to provide high level performance through fulfilling  and exceeding agreed objectives. No calibration between the assessments for different employees though.
</v>
      </c>
    </row>
    <row r="298" spans="1:14" x14ac:dyDescent="0.25">
      <c r="B298" s="72" t="str">
        <f>IF(A298&lt;&gt;"",VLOOKUP(A298,'PERFORMANCE AREAS'!$A$1:$B$9,2,FALSE),"")</f>
        <v/>
      </c>
      <c r="D298" s="145" t="str">
        <f t="shared" si="16"/>
        <v/>
      </c>
      <c r="E298" s="140" t="str">
        <f>IF(C298&lt;&gt;"",VLOOKUP(C298,'Matrice Generale indicatori'!$A$1:$B$6,2,FALSE),"")</f>
        <v/>
      </c>
      <c r="G298" s="143" t="str">
        <f t="shared" si="17"/>
        <v/>
      </c>
      <c r="J298" s="143" t="str">
        <f t="shared" si="18"/>
        <v/>
      </c>
      <c r="L298" s="72" t="s">
        <v>66</v>
      </c>
      <c r="M298" s="141" t="s">
        <v>1336</v>
      </c>
      <c r="N298" s="142" t="str">
        <f t="shared" si="19"/>
        <v>C-The implemented performance system is integrated with all the other HR systems and allows the alignment of talented employees objectives with those of the organization. High grades in the performance assessment are calibrated in the organization, making it possible to identify talent in the same way across the organization.  Performance management is tied up with training and development programs and uncoupled with reward &amp; recognition systems.</v>
      </c>
    </row>
    <row r="299" spans="1:14" x14ac:dyDescent="0.25">
      <c r="B299" s="72" t="str">
        <f>IF(A299&lt;&gt;"",VLOOKUP(A299,'PERFORMANCE AREAS'!$A$1:$B$9,2,FALSE),"")</f>
        <v/>
      </c>
      <c r="D299" s="145" t="str">
        <f t="shared" si="16"/>
        <v/>
      </c>
      <c r="E299" s="140" t="str">
        <f>IF(C299&lt;&gt;"",VLOOKUP(C299,'Matrice Generale indicatori'!$A$1:$B$6,2,FALSE),"")</f>
        <v/>
      </c>
      <c r="G299" s="143" t="str">
        <f t="shared" si="17"/>
        <v/>
      </c>
      <c r="J299" s="143" t="str">
        <f t="shared" si="18"/>
        <v/>
      </c>
      <c r="L299" s="72" t="s">
        <v>65</v>
      </c>
      <c r="M299" s="141" t="s">
        <v>1337</v>
      </c>
      <c r="N299" s="142" t="str">
        <f t="shared" si="19"/>
        <v xml:space="preserve">D-The implemented performance system  optimizes the organization's capacity to transform into a solid talent factory. Talent is recognized as a role model, providing on regular basis high level results and promoting commitment and aspired culture in the organization. Sophisticated technologies are integrated with talent systems providing data for feedback and planning. Talents are highly empowered to drive their own personal development &amp; growth. 
</v>
      </c>
    </row>
    <row r="300" spans="1:14" ht="75" x14ac:dyDescent="0.25">
      <c r="A300" s="72" t="s">
        <v>251</v>
      </c>
      <c r="B300" s="72" t="str">
        <f>IF(A300&lt;&gt;"",VLOOKUP(A300,'PERFORMANCE AREAS'!$A$1:$B$9,2,FALSE),"")</f>
        <v>Performance management</v>
      </c>
      <c r="C300" s="146">
        <v>5</v>
      </c>
      <c r="D300" s="145" t="str">
        <f t="shared" si="16"/>
        <v>PA7.5</v>
      </c>
      <c r="E300" s="140" t="str">
        <f>IF(C300&lt;&gt;"",VLOOKUP(C300,'Matrice Generale indicatori'!$A$1:$B$6,2,FALSE),"")</f>
        <v>Competency based approach</v>
      </c>
      <c r="F300" s="143" t="s">
        <v>56</v>
      </c>
      <c r="G300" s="143" t="str">
        <f t="shared" si="17"/>
        <v>PA7.5.1</v>
      </c>
      <c r="H300" s="140" t="s">
        <v>1338</v>
      </c>
      <c r="I300" s="143" t="s">
        <v>33</v>
      </c>
      <c r="J300" s="143" t="str">
        <f t="shared" si="18"/>
        <v>PA7.5.1.1</v>
      </c>
      <c r="K300" s="74" t="s">
        <v>1339</v>
      </c>
      <c r="M300" s="141" t="s">
        <v>1340</v>
      </c>
      <c r="N300" s="142" t="str">
        <f t="shared" si="19"/>
        <v/>
      </c>
    </row>
    <row r="301" spans="1:14" x14ac:dyDescent="0.25">
      <c r="B301" s="72" t="str">
        <f>IF(A301&lt;&gt;"",VLOOKUP(A301,'PERFORMANCE AREAS'!$A$1:$B$9,2,FALSE),"")</f>
        <v/>
      </c>
      <c r="D301" s="145" t="str">
        <f t="shared" si="16"/>
        <v/>
      </c>
      <c r="E301" s="140" t="str">
        <f>IF(C301&lt;&gt;"",VLOOKUP(C301,'Matrice Generale indicatori'!$A$1:$B$6,2,FALSE),"")</f>
        <v/>
      </c>
      <c r="G301" s="143" t="str">
        <f t="shared" si="17"/>
        <v/>
      </c>
      <c r="J301" s="143" t="str">
        <f t="shared" si="18"/>
        <v/>
      </c>
      <c r="L301" s="72" t="s">
        <v>541</v>
      </c>
      <c r="M301" s="141" t="s">
        <v>1341</v>
      </c>
      <c r="N301" s="142" t="str">
        <f t="shared" si="19"/>
        <v>A.-A Competency Framework is not developed or, Key jobs or positions competencies are defined ad hoc in order to meet legal requirements for PM needs.</v>
      </c>
    </row>
    <row r="302" spans="1:14" x14ac:dyDescent="0.25">
      <c r="B302" s="72" t="str">
        <f>IF(A302&lt;&gt;"",VLOOKUP(A302,'PERFORMANCE AREAS'!$A$1:$B$9,2,FALSE),"")</f>
        <v/>
      </c>
      <c r="D302" s="145" t="str">
        <f t="shared" si="16"/>
        <v/>
      </c>
      <c r="E302" s="140" t="str">
        <f>IF(C302&lt;&gt;"",VLOOKUP(C302,'Matrice Generale indicatori'!$A$1:$B$6,2,FALSE),"")</f>
        <v/>
      </c>
      <c r="G302" s="143" t="str">
        <f t="shared" si="17"/>
        <v/>
      </c>
      <c r="J302" s="143" t="str">
        <f t="shared" si="18"/>
        <v/>
      </c>
      <c r="L302" s="72" t="s">
        <v>543</v>
      </c>
      <c r="M302" s="141" t="s">
        <v>1342</v>
      </c>
      <c r="N302" s="142" t="str">
        <f t="shared" si="19"/>
        <v>B.-The organization's competencies are defined only for key jobs. PM procedures use basic competency analysis  but in a non-systematic way.</v>
      </c>
    </row>
    <row r="303" spans="1:14" x14ac:dyDescent="0.25">
      <c r="B303" s="72" t="str">
        <f>IF(A303&lt;&gt;"",VLOOKUP(A303,'PERFORMANCE AREAS'!$A$1:$B$9,2,FALSE),"")</f>
        <v/>
      </c>
      <c r="D303" s="145" t="str">
        <f t="shared" si="16"/>
        <v/>
      </c>
      <c r="E303" s="140" t="str">
        <f>IF(C303&lt;&gt;"",VLOOKUP(C303,'Matrice Generale indicatori'!$A$1:$B$6,2,FALSE),"")</f>
        <v/>
      </c>
      <c r="G303" s="143" t="str">
        <f t="shared" si="17"/>
        <v/>
      </c>
      <c r="J303" s="143" t="str">
        <f t="shared" si="18"/>
        <v/>
      </c>
      <c r="L303" s="72" t="s">
        <v>545</v>
      </c>
      <c r="M303" s="141" t="s">
        <v>1343</v>
      </c>
      <c r="N303" s="142" t="str">
        <f t="shared" si="19"/>
        <v xml:space="preserve">C.-A Competency Framework is developed and updated, supporting all WF&amp;SP procedures in a proactive manner. The organization systematically analyzes the competencies of all jobs that results to a Competency based TM System. Delivering tailor-made training programmes supporting effectively future organizational needs. </v>
      </c>
    </row>
    <row r="304" spans="1:14" x14ac:dyDescent="0.25">
      <c r="B304" s="72" t="str">
        <f>IF(A304&lt;&gt;"",VLOOKUP(A304,'PERFORMANCE AREAS'!$A$1:$B$9,2,FALSE),"")</f>
        <v/>
      </c>
      <c r="D304" s="145" t="str">
        <f t="shared" si="16"/>
        <v/>
      </c>
      <c r="E304" s="140" t="str">
        <f>IF(C304&lt;&gt;"",VLOOKUP(C304,'Matrice Generale indicatori'!$A$1:$B$6,2,FALSE),"")</f>
        <v/>
      </c>
      <c r="G304" s="143" t="str">
        <f t="shared" si="17"/>
        <v/>
      </c>
      <c r="J304" s="143" t="str">
        <f t="shared" si="18"/>
        <v/>
      </c>
      <c r="L304" s="72" t="s">
        <v>547</v>
      </c>
      <c r="M304" s="141" t="s">
        <v>1344</v>
      </c>
      <c r="N304" s="142" t="str">
        <f t="shared" si="19"/>
        <v xml:space="preserve">D.-A Competency Framework is fully integrated in all HRM functions, including PM and is aligned with all business areas supporting competency development needs predictively. </v>
      </c>
    </row>
    <row r="305" spans="1:14" ht="210" x14ac:dyDescent="0.25">
      <c r="A305" s="118" t="s">
        <v>993</v>
      </c>
      <c r="B305" s="72" t="str">
        <f>IF(A305&lt;&gt;"",VLOOKUP(A305,'PERFORMANCE AREAS'!$A$1:$B$9,2,FALSE),"")</f>
        <v>HR Ability</v>
      </c>
      <c r="C305" s="146">
        <v>1</v>
      </c>
      <c r="D305" s="145" t="str">
        <f t="shared" si="16"/>
        <v>PA8.1</v>
      </c>
      <c r="E305" s="140" t="str">
        <f>IF(C305&lt;&gt;"",VLOOKUP(C305,'Matrice Generale indicatori'!$A$1:$B$6,2,FALSE),"")</f>
        <v>Implementation &amp; Effectiveness</v>
      </c>
      <c r="F305" s="143" t="s">
        <v>3</v>
      </c>
      <c r="G305" s="143" t="str">
        <f t="shared" si="17"/>
        <v>PA8.1.1</v>
      </c>
      <c r="H305" s="140" t="s">
        <v>1350</v>
      </c>
      <c r="I305" s="143" t="s">
        <v>5</v>
      </c>
      <c r="J305" s="143" t="str">
        <f t="shared" si="18"/>
        <v>PA8.1.1.1</v>
      </c>
      <c r="K305" s="74" t="s">
        <v>1351</v>
      </c>
      <c r="M305" s="141" t="s">
        <v>1352</v>
      </c>
      <c r="N305" s="142" t="str">
        <f t="shared" si="19"/>
        <v/>
      </c>
    </row>
    <row r="306" spans="1:14" x14ac:dyDescent="0.25">
      <c r="B306" s="72" t="str">
        <f>IF(A306&lt;&gt;"",VLOOKUP(A306,'PERFORMANCE AREAS'!$A$1:$B$9,2,FALSE),"")</f>
        <v/>
      </c>
      <c r="D306" s="145" t="str">
        <f t="shared" si="16"/>
        <v/>
      </c>
      <c r="E306" s="140" t="str">
        <f>IF(C306&lt;&gt;"",VLOOKUP(C306,'Matrice Generale indicatori'!$A$1:$B$6,2,FALSE),"")</f>
        <v/>
      </c>
      <c r="G306" s="143" t="str">
        <f t="shared" si="17"/>
        <v/>
      </c>
      <c r="J306" s="143" t="str">
        <f t="shared" si="18"/>
        <v/>
      </c>
      <c r="L306" s="72" t="s">
        <v>63</v>
      </c>
      <c r="M306" s="141" t="s">
        <v>1353</v>
      </c>
      <c r="N306" s="142" t="str">
        <f t="shared" si="19"/>
        <v>A-No real consideration of the importance of HR initiatives as enablers to be applied  in the Organization. Implement controls &amp; standards. Reactive response &amp; limited autonomy innovation.</v>
      </c>
    </row>
    <row r="307" spans="1:14" x14ac:dyDescent="0.25">
      <c r="B307" s="72" t="str">
        <f>IF(A307&lt;&gt;"",VLOOKUP(A307,'PERFORMANCE AREAS'!$A$1:$B$9,2,FALSE),"")</f>
        <v/>
      </c>
      <c r="D307" s="145" t="str">
        <f t="shared" si="16"/>
        <v/>
      </c>
      <c r="E307" s="140" t="str">
        <f>IF(C307&lt;&gt;"",VLOOKUP(C307,'Matrice Generale indicatori'!$A$1:$B$6,2,FALSE),"")</f>
        <v/>
      </c>
      <c r="G307" s="143" t="str">
        <f t="shared" si="17"/>
        <v/>
      </c>
      <c r="J307" s="143" t="str">
        <f t="shared" si="18"/>
        <v/>
      </c>
      <c r="L307" s="72" t="s">
        <v>64</v>
      </c>
      <c r="M307" s="141" t="s">
        <v>1354</v>
      </c>
      <c r="N307" s="142" t="str">
        <f t="shared" si="19"/>
        <v xml:space="preserve">B-There is some understanding of the importance of HR initiatives on supporting Organizational Goals. Standardized HR practices enable support to the major Organizational Areas acting proactively. </v>
      </c>
    </row>
    <row r="308" spans="1:14" x14ac:dyDescent="0.25">
      <c r="B308" s="72" t="str">
        <f>IF(A308&lt;&gt;"",VLOOKUP(A308,'PERFORMANCE AREAS'!$A$1:$B$9,2,FALSE),"")</f>
        <v/>
      </c>
      <c r="D308" s="145" t="str">
        <f t="shared" si="16"/>
        <v/>
      </c>
      <c r="E308" s="140" t="str">
        <f>IF(C308&lt;&gt;"",VLOOKUP(C308,'Matrice Generale indicatori'!$A$1:$B$6,2,FALSE),"")</f>
        <v/>
      </c>
      <c r="G308" s="143" t="str">
        <f t="shared" si="17"/>
        <v/>
      </c>
      <c r="J308" s="143" t="str">
        <f t="shared" si="18"/>
        <v/>
      </c>
      <c r="L308" s="72" t="s">
        <v>66</v>
      </c>
      <c r="M308" s="141" t="s">
        <v>1355</v>
      </c>
      <c r="N308" s="142" t="str">
        <f t="shared" si="19"/>
        <v xml:space="preserve">C-HR has a clear and robust policy on managing HR enablers e.g., job enlargement. Advanced HR practices enable support to the all Organizational Areas.  </v>
      </c>
    </row>
    <row r="309" spans="1:14" x14ac:dyDescent="0.25">
      <c r="B309" s="72" t="str">
        <f>IF(A309&lt;&gt;"",VLOOKUP(A309,'PERFORMANCE AREAS'!$A$1:$B$9,2,FALSE),"")</f>
        <v/>
      </c>
      <c r="D309" s="145" t="str">
        <f t="shared" si="16"/>
        <v/>
      </c>
      <c r="E309" s="140" t="str">
        <f>IF(C309&lt;&gt;"",VLOOKUP(C309,'Matrice Generale indicatori'!$A$1:$B$6,2,FALSE),"")</f>
        <v/>
      </c>
      <c r="G309" s="143" t="str">
        <f t="shared" si="17"/>
        <v/>
      </c>
      <c r="J309" s="143" t="str">
        <f t="shared" si="18"/>
        <v/>
      </c>
      <c r="L309" s="72" t="s">
        <v>65</v>
      </c>
      <c r="M309" s="141" t="s">
        <v>1356</v>
      </c>
      <c r="N309" s="142" t="str">
        <f t="shared" si="19"/>
        <v xml:space="preserve">D-The organizational context is entirely supportive of optimised HR policies and practices on managing HR enablers. Fully integrated HR practices provide support to all Organizational Areas. Managers and employees are fully supported in developing aligned behaviours, values and self-awareness. Job enrichment. </v>
      </c>
    </row>
    <row r="310" spans="1:14" ht="135" x14ac:dyDescent="0.25">
      <c r="A310" s="72" t="s">
        <v>993</v>
      </c>
      <c r="B310" s="72" t="str">
        <f>IF(A310&lt;&gt;"",VLOOKUP(A310,'PERFORMANCE AREAS'!$A$1:$B$9,2,FALSE),"")</f>
        <v>HR Ability</v>
      </c>
      <c r="C310" s="146">
        <v>1</v>
      </c>
      <c r="D310" s="145" t="str">
        <f t="shared" si="16"/>
        <v>PA8.1</v>
      </c>
      <c r="E310" s="140" t="str">
        <f>IF(C310&lt;&gt;"",VLOOKUP(C310,'Matrice Generale indicatori'!$A$1:$B$6,2,FALSE),"")</f>
        <v>Implementation &amp; Effectiveness</v>
      </c>
      <c r="F310" s="143" t="s">
        <v>7</v>
      </c>
      <c r="G310" s="143" t="str">
        <f t="shared" si="17"/>
        <v>PA8.1.2</v>
      </c>
      <c r="H310" s="140" t="s">
        <v>1357</v>
      </c>
      <c r="I310" s="143" t="s">
        <v>80</v>
      </c>
      <c r="J310" s="143" t="str">
        <f t="shared" si="18"/>
        <v>PA8.1.2.1</v>
      </c>
      <c r="K310" s="74" t="s">
        <v>1358</v>
      </c>
      <c r="M310" s="141" t="s">
        <v>1359</v>
      </c>
      <c r="N310" s="142" t="str">
        <f t="shared" si="19"/>
        <v/>
      </c>
    </row>
    <row r="311" spans="1:14" x14ac:dyDescent="0.25">
      <c r="B311" s="72" t="str">
        <f>IF(A311&lt;&gt;"",VLOOKUP(A311,'PERFORMANCE AREAS'!$A$1:$B$9,2,FALSE),"")</f>
        <v/>
      </c>
      <c r="D311" s="145" t="str">
        <f t="shared" si="16"/>
        <v/>
      </c>
      <c r="E311" s="140" t="str">
        <f>IF(C311&lt;&gt;"",VLOOKUP(C311,'Matrice Generale indicatori'!$A$1:$B$6,2,FALSE),"")</f>
        <v/>
      </c>
      <c r="G311" s="143" t="str">
        <f t="shared" si="17"/>
        <v/>
      </c>
      <c r="J311" s="143" t="str">
        <f t="shared" si="18"/>
        <v/>
      </c>
      <c r="L311" s="72" t="s">
        <v>63</v>
      </c>
      <c r="M311" s="141" t="s">
        <v>1360</v>
      </c>
      <c r="N311" s="142" t="str">
        <f t="shared" si="19"/>
        <v>A-Majority of HR efforts and results on administrative actions. Implement controls &amp; standards. Reactive response &amp; limited autonomy innovation. HR has low credibility and is perceived as a back office service.</v>
      </c>
    </row>
    <row r="312" spans="1:14" x14ac:dyDescent="0.25">
      <c r="B312" s="72" t="str">
        <f>IF(A312&lt;&gt;"",VLOOKUP(A312,'PERFORMANCE AREAS'!$A$1:$B$9,2,FALSE),"")</f>
        <v/>
      </c>
      <c r="D312" s="145" t="str">
        <f t="shared" si="16"/>
        <v/>
      </c>
      <c r="E312" s="140" t="str">
        <f>IF(C312&lt;&gt;"",VLOOKUP(C312,'Matrice Generale indicatori'!$A$1:$B$6,2,FALSE),"")</f>
        <v/>
      </c>
      <c r="G312" s="143" t="str">
        <f t="shared" si="17"/>
        <v/>
      </c>
      <c r="J312" s="143" t="str">
        <f t="shared" si="18"/>
        <v/>
      </c>
      <c r="L312" s="72" t="s">
        <v>64</v>
      </c>
      <c r="M312" s="141" t="s">
        <v>1361</v>
      </c>
      <c r="N312" s="142" t="str">
        <f t="shared" si="19"/>
        <v xml:space="preserve">B-Structured HR Services support Organizational Goals. HR practices are more simple, transparent &amp; adoptive to business needs. </v>
      </c>
    </row>
    <row r="313" spans="1:14" x14ac:dyDescent="0.25">
      <c r="B313" s="72" t="str">
        <f>IF(A313&lt;&gt;"",VLOOKUP(A313,'PERFORMANCE AREAS'!$A$1:$B$9,2,FALSE),"")</f>
        <v/>
      </c>
      <c r="D313" s="145" t="str">
        <f t="shared" si="16"/>
        <v/>
      </c>
      <c r="E313" s="140" t="str">
        <f>IF(C313&lt;&gt;"",VLOOKUP(C313,'Matrice Generale indicatori'!$A$1:$B$6,2,FALSE),"")</f>
        <v/>
      </c>
      <c r="G313" s="143" t="str">
        <f t="shared" si="17"/>
        <v/>
      </c>
      <c r="J313" s="143" t="str">
        <f t="shared" si="18"/>
        <v/>
      </c>
      <c r="L313" s="72" t="s">
        <v>66</v>
      </c>
      <c r="M313" s="141" t="s">
        <v>1362</v>
      </c>
      <c r="N313" s="142" t="str">
        <f t="shared" si="19"/>
        <v>C-HR Services are aligned to Organizational goals, facilitate &amp; improve Organizational Agility. HR has an increasing credibility in all HR functions and contributes decisively to organization success.</v>
      </c>
    </row>
    <row r="314" spans="1:14" x14ac:dyDescent="0.25">
      <c r="B314" s="72" t="str">
        <f>IF(A314&lt;&gt;"",VLOOKUP(A314,'PERFORMANCE AREAS'!$A$1:$B$9,2,FALSE),"")</f>
        <v/>
      </c>
      <c r="D314" s="145" t="str">
        <f t="shared" si="16"/>
        <v/>
      </c>
      <c r="E314" s="140" t="str">
        <f>IF(C314&lt;&gt;"",VLOOKUP(C314,'Matrice Generale indicatori'!$A$1:$B$6,2,FALSE),"")</f>
        <v/>
      </c>
      <c r="G314" s="143" t="str">
        <f t="shared" si="17"/>
        <v/>
      </c>
      <c r="J314" s="143" t="str">
        <f t="shared" si="18"/>
        <v/>
      </c>
      <c r="L314" s="72" t="s">
        <v>65</v>
      </c>
      <c r="M314" s="141" t="s">
        <v>1363</v>
      </c>
      <c r="N314" s="142" t="str">
        <f t="shared" si="19"/>
        <v>D-HR programs that create/ promote adaptability, innovation, collaboration and speed. Optimized practices &amp; policies support all business operation areas predictively.</v>
      </c>
    </row>
    <row r="315" spans="1:14" ht="90" x14ac:dyDescent="0.25">
      <c r="A315" s="72" t="s">
        <v>993</v>
      </c>
      <c r="B315" s="72" t="str">
        <f>IF(A315&lt;&gt;"",VLOOKUP(A315,'PERFORMANCE AREAS'!$A$1:$B$9,2,FALSE),"")</f>
        <v>HR Ability</v>
      </c>
      <c r="C315" s="146">
        <v>2</v>
      </c>
      <c r="D315" s="145" t="str">
        <f t="shared" si="16"/>
        <v>PA8.2</v>
      </c>
      <c r="E315" s="140" t="str">
        <f>IF(C315&lt;&gt;"",VLOOKUP(C315,'Matrice Generale indicatori'!$A$1:$B$6,2,FALSE),"")</f>
        <v>HR Strategy</v>
      </c>
      <c r="F315" s="143" t="s">
        <v>37</v>
      </c>
      <c r="G315" s="143" t="str">
        <f t="shared" si="17"/>
        <v>PA8.2.1</v>
      </c>
      <c r="H315" s="140" t="s">
        <v>1364</v>
      </c>
      <c r="I315" s="143" t="s">
        <v>12</v>
      </c>
      <c r="J315" s="143" t="str">
        <f t="shared" si="18"/>
        <v>PA8.2.1.1</v>
      </c>
      <c r="K315" s="74" t="s">
        <v>1365</v>
      </c>
      <c r="M315" s="141" t="s">
        <v>1366</v>
      </c>
      <c r="N315" s="142" t="str">
        <f t="shared" si="19"/>
        <v/>
      </c>
    </row>
    <row r="316" spans="1:14" x14ac:dyDescent="0.25">
      <c r="B316" s="72" t="str">
        <f>IF(A316&lt;&gt;"",VLOOKUP(A316,'PERFORMANCE AREAS'!$A$1:$B$9,2,FALSE),"")</f>
        <v/>
      </c>
      <c r="D316" s="145" t="str">
        <f t="shared" si="16"/>
        <v/>
      </c>
      <c r="E316" s="140" t="str">
        <f>IF(C316&lt;&gt;"",VLOOKUP(C316,'Matrice Generale indicatori'!$A$1:$B$6,2,FALSE),"")</f>
        <v/>
      </c>
      <c r="G316" s="143" t="str">
        <f t="shared" si="17"/>
        <v/>
      </c>
      <c r="J316" s="143" t="str">
        <f t="shared" si="18"/>
        <v/>
      </c>
      <c r="L316" s="72" t="s">
        <v>63</v>
      </c>
      <c r="M316" s="141" t="s">
        <v>1367</v>
      </c>
      <c r="N316" s="142" t="str">
        <f t="shared" si="19"/>
        <v xml:space="preserve">A-HR policy/ practices/ procedures are not aligned /connected to business goals. Organization doesn't  have a clear understanding of
how people can add value. HR contributes on a response basis in high level Organizational Strategy conversations. </v>
      </c>
    </row>
    <row r="317" spans="1:14" x14ac:dyDescent="0.25">
      <c r="B317" s="72" t="str">
        <f>IF(A317&lt;&gt;"",VLOOKUP(A317,'PERFORMANCE AREAS'!$A$1:$B$9,2,FALSE),"")</f>
        <v/>
      </c>
      <c r="D317" s="145" t="str">
        <f t="shared" si="16"/>
        <v/>
      </c>
      <c r="E317" s="140" t="str">
        <f>IF(C317&lt;&gt;"",VLOOKUP(C317,'Matrice Generale indicatori'!$A$1:$B$6,2,FALSE),"")</f>
        <v/>
      </c>
      <c r="G317" s="143" t="str">
        <f t="shared" si="17"/>
        <v/>
      </c>
      <c r="J317" s="143" t="str">
        <f t="shared" si="18"/>
        <v/>
      </c>
      <c r="L317" s="72" t="s">
        <v>64</v>
      </c>
      <c r="M317" s="141" t="s">
        <v>1368</v>
      </c>
      <c r="N317" s="142" t="str">
        <f t="shared" si="19"/>
        <v xml:space="preserve">B-HR has a progressing credibility in the organization and is considered capable of providing technical expertise in specific areas of HR. HR strategy is not clearly aligned to Organization strategies. </v>
      </c>
    </row>
    <row r="318" spans="1:14" x14ac:dyDescent="0.25">
      <c r="B318" s="72" t="str">
        <f>IF(A318&lt;&gt;"",VLOOKUP(A318,'PERFORMANCE AREAS'!$A$1:$B$9,2,FALSE),"")</f>
        <v/>
      </c>
      <c r="D318" s="145" t="str">
        <f t="shared" si="16"/>
        <v/>
      </c>
      <c r="E318" s="140" t="str">
        <f>IF(C318&lt;&gt;"",VLOOKUP(C318,'Matrice Generale indicatori'!$A$1:$B$6,2,FALSE),"")</f>
        <v/>
      </c>
      <c r="G318" s="143" t="str">
        <f t="shared" si="17"/>
        <v/>
      </c>
      <c r="J318" s="143" t="str">
        <f t="shared" si="18"/>
        <v/>
      </c>
      <c r="L318" s="72" t="s">
        <v>66</v>
      </c>
      <c r="M318" s="141" t="s">
        <v>1369</v>
      </c>
      <c r="N318" s="142" t="str">
        <f t="shared" si="19"/>
        <v>C-HR functions are aligned and connected to business areas. HR strategy supports proactively organization’s strategy. Many HR initiatives provide business guidance, and continuous improvement.</v>
      </c>
    </row>
    <row r="319" spans="1:14" x14ac:dyDescent="0.25">
      <c r="B319" s="72" t="str">
        <f>IF(A319&lt;&gt;"",VLOOKUP(A319,'PERFORMANCE AREAS'!$A$1:$B$9,2,FALSE),"")</f>
        <v/>
      </c>
      <c r="D319" s="145" t="str">
        <f t="shared" si="16"/>
        <v/>
      </c>
      <c r="E319" s="140" t="str">
        <f>IF(C319&lt;&gt;"",VLOOKUP(C319,'Matrice Generale indicatori'!$A$1:$B$6,2,FALSE),"")</f>
        <v/>
      </c>
      <c r="G319" s="143" t="str">
        <f t="shared" si="17"/>
        <v/>
      </c>
      <c r="J319" s="143" t="str">
        <f t="shared" si="18"/>
        <v/>
      </c>
      <c r="L319" s="72" t="s">
        <v>65</v>
      </c>
      <c r="M319" s="141" t="s">
        <v>1370</v>
      </c>
      <c r="N319" s="142" t="str">
        <f t="shared" si="19"/>
        <v>D-Business-integrated HR. HR  leadership an equal partner in overall organization strategy formulation and execution. HR strategy is fully  integrated and directionally consistent in supporting the Organization’s strategy.</v>
      </c>
    </row>
    <row r="320" spans="1:14" ht="90" x14ac:dyDescent="0.25">
      <c r="A320" s="72" t="s">
        <v>993</v>
      </c>
      <c r="B320" s="72" t="str">
        <f>IF(A320&lt;&gt;"",VLOOKUP(A320,'PERFORMANCE AREAS'!$A$1:$B$9,2,FALSE),"")</f>
        <v>HR Ability</v>
      </c>
      <c r="C320" s="146">
        <v>3</v>
      </c>
      <c r="D320" s="145" t="str">
        <f t="shared" si="16"/>
        <v>PA8.3</v>
      </c>
      <c r="E320" s="140" t="str">
        <f>IF(C320&lt;&gt;"",VLOOKUP(C320,'Matrice Generale indicatori'!$A$1:$B$6,2,FALSE),"")</f>
        <v>Change management &amp; Risk management</v>
      </c>
      <c r="F320" s="143" t="s">
        <v>48</v>
      </c>
      <c r="G320" s="143" t="str">
        <f t="shared" si="17"/>
        <v>PA8.3.1</v>
      </c>
      <c r="H320" s="140" t="s">
        <v>1371</v>
      </c>
      <c r="I320" s="143" t="s">
        <v>67</v>
      </c>
      <c r="J320" s="143" t="str">
        <f t="shared" si="18"/>
        <v>PA8.3.1.1</v>
      </c>
      <c r="K320" s="74" t="s">
        <v>1372</v>
      </c>
      <c r="M320" s="141" t="s">
        <v>1373</v>
      </c>
      <c r="N320" s="142" t="str">
        <f t="shared" si="19"/>
        <v/>
      </c>
    </row>
    <row r="321" spans="1:14" x14ac:dyDescent="0.25">
      <c r="B321" s="72" t="str">
        <f>IF(A321&lt;&gt;"",VLOOKUP(A321,'PERFORMANCE AREAS'!$A$1:$B$9,2,FALSE),"")</f>
        <v/>
      </c>
      <c r="D321" s="145" t="str">
        <f t="shared" si="16"/>
        <v/>
      </c>
      <c r="E321" s="140" t="str">
        <f>IF(C321&lt;&gt;"",VLOOKUP(C321,'Matrice Generale indicatori'!$A$1:$B$6,2,FALSE),"")</f>
        <v/>
      </c>
      <c r="G321" s="143" t="str">
        <f t="shared" si="17"/>
        <v/>
      </c>
      <c r="J321" s="143" t="str">
        <f t="shared" si="18"/>
        <v/>
      </c>
      <c r="L321" s="72" t="s">
        <v>63</v>
      </c>
      <c r="M321" s="141" t="s">
        <v>1374</v>
      </c>
      <c r="N321" s="142" t="str">
        <f t="shared" si="19"/>
        <v xml:space="preserve">A-There is an ad hoc response and there is no plan for handling emergency situations. Compliance driven or reactive Change Management practices are applied. </v>
      </c>
    </row>
    <row r="322" spans="1:14" x14ac:dyDescent="0.25">
      <c r="B322" s="72" t="str">
        <f>IF(A322&lt;&gt;"",VLOOKUP(A322,'PERFORMANCE AREAS'!$A$1:$B$9,2,FALSE),"")</f>
        <v/>
      </c>
      <c r="D322" s="145" t="str">
        <f t="shared" si="16"/>
        <v/>
      </c>
      <c r="E322" s="140" t="str">
        <f>IF(C322&lt;&gt;"",VLOOKUP(C322,'Matrice Generale indicatori'!$A$1:$B$6,2,FALSE),"")</f>
        <v/>
      </c>
      <c r="G322" s="143" t="str">
        <f t="shared" si="17"/>
        <v/>
      </c>
      <c r="J322" s="143" t="str">
        <f t="shared" si="18"/>
        <v/>
      </c>
      <c r="L322" s="72" t="s">
        <v>64</v>
      </c>
      <c r="M322" s="141" t="s">
        <v>1375</v>
      </c>
      <c r="N322" s="142" t="str">
        <f t="shared" si="19"/>
        <v xml:space="preserve">B-A progressing use of structured emergency management practices are applied focused on critical health and safety changes. </v>
      </c>
    </row>
    <row r="323" spans="1:14" x14ac:dyDescent="0.25">
      <c r="B323" s="72" t="str">
        <f>IF(A323&lt;&gt;"",VLOOKUP(A323,'PERFORMANCE AREAS'!$A$1:$B$9,2,FALSE),"")</f>
        <v/>
      </c>
      <c r="D323" s="145" t="str">
        <f t="shared" ref="D323:D328" si="20">IF(C323&lt;&gt;"",CONCATENATE(A323,".",C323),"")</f>
        <v/>
      </c>
      <c r="E323" s="140" t="str">
        <f>IF(C323&lt;&gt;"",VLOOKUP(C323,'Matrice Generale indicatori'!$A$1:$B$6,2,FALSE),"")</f>
        <v/>
      </c>
      <c r="G323" s="143" t="str">
        <f t="shared" ref="G323:G330" si="21">IF(C323&lt;&gt;"",CONCATENATE(A323,".",F323),"")</f>
        <v/>
      </c>
      <c r="J323" s="143" t="str">
        <f t="shared" ref="J323:J330" si="22">IF(C323&lt;&gt;"",CONCATENATE(A323,".",I323),"")</f>
        <v/>
      </c>
      <c r="L323" s="72" t="s">
        <v>66</v>
      </c>
      <c r="M323" s="141" t="s">
        <v>1376</v>
      </c>
      <c r="N323" s="142" t="str">
        <f t="shared" si="19"/>
        <v>C-Emergency management practices are integrated  to HRM, covering emergency management preparation, communication and training to increase overall Organization's effectiveness. HR policy and practices are clearly focused on handling emergency situations effectively.</v>
      </c>
    </row>
    <row r="324" spans="1:14" x14ac:dyDescent="0.25">
      <c r="B324" s="72" t="str">
        <f>IF(A324&lt;&gt;"",VLOOKUP(A324,'PERFORMANCE AREAS'!$A$1:$B$9,2,FALSE),"")</f>
        <v/>
      </c>
      <c r="D324" s="145" t="str">
        <f t="shared" si="20"/>
        <v/>
      </c>
      <c r="E324" s="140" t="str">
        <f>IF(C324&lt;&gt;"",VLOOKUP(C324,'Matrice Generale indicatori'!$A$1:$B$6,2,FALSE),"")</f>
        <v/>
      </c>
      <c r="G324" s="143" t="str">
        <f t="shared" si="21"/>
        <v/>
      </c>
      <c r="J324" s="143" t="str">
        <f t="shared" si="22"/>
        <v/>
      </c>
      <c r="L324" s="72" t="s">
        <v>65</v>
      </c>
      <c r="M324" s="141" t="s">
        <v>1377</v>
      </c>
      <c r="N324" s="142" t="str">
        <f t="shared" ref="N324:N330" si="23">IF(L324&lt;&gt;"",CONCATENATE(L324,"-",M324),"")</f>
        <v xml:space="preserve">D-Emergency management processes are fully integrated in HRM and  contribute to data-driven decisions. Sophisticated emergency  management processes and optimized analytical tools are applied.  Emergency management framework in HRM  is mandated and aligned to all business areas. </v>
      </c>
    </row>
    <row r="325" spans="1:14" ht="90" x14ac:dyDescent="0.25">
      <c r="A325" s="72" t="s">
        <v>993</v>
      </c>
      <c r="B325" s="72" t="str">
        <f>IF(A325&lt;&gt;"",VLOOKUP(A325,'PERFORMANCE AREAS'!$A$1:$B$9,2,FALSE),"")</f>
        <v>HR Ability</v>
      </c>
      <c r="C325" s="146">
        <v>4</v>
      </c>
      <c r="D325" s="145" t="str">
        <f t="shared" si="20"/>
        <v>PA8.4</v>
      </c>
      <c r="E325" s="140" t="str">
        <f>IF(C325&lt;&gt;"",VLOOKUP(C325,'Matrice Generale indicatori'!$A$1:$B$6,2,FALSE),"")</f>
        <v>Talent Management</v>
      </c>
      <c r="F325" s="143" t="s">
        <v>52</v>
      </c>
      <c r="G325" s="143" t="str">
        <f t="shared" si="21"/>
        <v>PA8.4.1</v>
      </c>
      <c r="H325" s="140" t="s">
        <v>1411</v>
      </c>
      <c r="I325" s="140" t="s">
        <v>29</v>
      </c>
      <c r="J325" s="143" t="str">
        <f t="shared" si="22"/>
        <v>PA8.4.1.1</v>
      </c>
      <c r="K325" s="140" t="s">
        <v>1412</v>
      </c>
      <c r="L325" s="143"/>
      <c r="M325" s="74" t="s">
        <v>1359</v>
      </c>
      <c r="N325" s="142" t="str">
        <f t="shared" si="23"/>
        <v/>
      </c>
    </row>
    <row r="326" spans="1:14" x14ac:dyDescent="0.25">
      <c r="B326" s="72" t="str">
        <f>IF(A326&lt;&gt;"",VLOOKUP(A326,'PERFORMANCE AREAS'!$A$1:$B$9,2,FALSE),"")</f>
        <v/>
      </c>
      <c r="D326" s="145" t="str">
        <f t="shared" si="20"/>
        <v/>
      </c>
      <c r="E326" s="140" t="str">
        <f>IF(C326&lt;&gt;"",VLOOKUP(C326,'Matrice Generale indicatori'!$A$1:$B$6,2,FALSE),"")</f>
        <v/>
      </c>
      <c r="G326" s="143" t="str">
        <f t="shared" si="21"/>
        <v/>
      </c>
      <c r="J326" s="143" t="str">
        <f t="shared" si="22"/>
        <v/>
      </c>
      <c r="L326" s="143" t="s">
        <v>63</v>
      </c>
      <c r="M326" s="72" t="s">
        <v>1413</v>
      </c>
      <c r="N326" s="142" t="str">
        <f t="shared" si="23"/>
        <v>A-Individual talent processes or silos. A compliance based approach meeting the legal or operational requirements. Local focus on talent and limited diversity.</v>
      </c>
    </row>
    <row r="327" spans="1:14" x14ac:dyDescent="0.25">
      <c r="B327" s="72" t="str">
        <f>IF(A327&lt;&gt;"",VLOOKUP(A327,'PERFORMANCE AREAS'!$A$1:$B$9,2,FALSE),"")</f>
        <v/>
      </c>
      <c r="D327" s="145" t="str">
        <f t="shared" si="20"/>
        <v/>
      </c>
      <c r="E327" s="140" t="str">
        <f>IF(C327&lt;&gt;"",VLOOKUP(C327,'Matrice Generale indicatori'!$A$1:$B$6,2,FALSE),"")</f>
        <v/>
      </c>
      <c r="G327" s="143" t="str">
        <f t="shared" si="21"/>
        <v/>
      </c>
      <c r="J327" s="143" t="str">
        <f t="shared" si="22"/>
        <v/>
      </c>
      <c r="L327" s="143" t="s">
        <v>64</v>
      </c>
      <c r="M327" s="72" t="s">
        <v>1414</v>
      </c>
      <c r="N327" s="142" t="str">
        <f t="shared" si="23"/>
        <v>B-Starting to connect talent process. Standardized processes, not integrated. There is a focus on improving initiatives for specific Job Families, but no clear policy for the whole Organization. A set of talent-focused metrics are in place.</v>
      </c>
    </row>
    <row r="328" spans="1:14" x14ac:dyDescent="0.25">
      <c r="B328" s="72" t="str">
        <f>IF(A328&lt;&gt;"",VLOOKUP(A328,'PERFORMANCE AREAS'!$A$1:$B$9,2,FALSE),"")</f>
        <v/>
      </c>
      <c r="D328" s="145" t="str">
        <f t="shared" si="20"/>
        <v/>
      </c>
      <c r="E328" s="140" t="str">
        <f>IF(C328&lt;&gt;"",VLOOKUP(C328,'Matrice Generale indicatori'!$A$1:$B$6,2,FALSE),"")</f>
        <v/>
      </c>
      <c r="G328" s="143" t="str">
        <f t="shared" si="21"/>
        <v/>
      </c>
      <c r="J328" s="143" t="str">
        <f t="shared" si="22"/>
        <v/>
      </c>
      <c r="L328" s="143" t="s">
        <v>66</v>
      </c>
      <c r="M328" s="72" t="s">
        <v>1415</v>
      </c>
      <c r="N328" s="142" t="str">
        <f t="shared" si="23"/>
        <v>C-Talent management strategies are developed and implemented. Talent management is integrated in the Organization's Strategic Planning. Advanced Talent Management processes with various technological resources. A significant number of  talent and leadership development programs.</v>
      </c>
    </row>
    <row r="329" spans="1:14" x14ac:dyDescent="0.25">
      <c r="B329" s="72" t="str">
        <f>IF(A329&lt;&gt;"",VLOOKUP(A329,'PERFORMANCE AREAS'!$A$1:$B$9,2,FALSE),"")</f>
        <v/>
      </c>
      <c r="E329" s="140" t="str">
        <f>IF(C329&lt;&gt;"",VLOOKUP(C329,'Matrice Generale indicatori'!$A$1:$B$6,2,FALSE),"")</f>
        <v/>
      </c>
      <c r="G329" s="143" t="str">
        <f t="shared" si="21"/>
        <v/>
      </c>
      <c r="J329" s="143" t="str">
        <f t="shared" si="22"/>
        <v/>
      </c>
      <c r="L329" s="143" t="s">
        <v>65</v>
      </c>
      <c r="M329" s="72" t="s">
        <v>1416</v>
      </c>
      <c r="N329" s="142" t="str">
        <f t="shared" si="23"/>
        <v xml:space="preserve">D-Fully integrated Talent management Strategy. Predictive processes are in use with all technologies integrated. Optimized talent and leadership development programs meet both organization and talent demands. </v>
      </c>
    </row>
    <row r="330" spans="1:14" x14ac:dyDescent="0.25">
      <c r="B330" s="72" t="str">
        <f>IF(A330&lt;&gt;"",VLOOKUP(A330,'PERFORMANCE AREAS'!$A$1:$B$9,2,FALSE),"")</f>
        <v/>
      </c>
      <c r="E330" s="140" t="str">
        <f>IF(C330&lt;&gt;"",VLOOKUP(C330,'Matrice Generale indicatori'!$A$1:$B$6,2,FALSE),"")</f>
        <v/>
      </c>
      <c r="G330" s="143" t="str">
        <f t="shared" si="21"/>
        <v/>
      </c>
      <c r="J330" s="143" t="str">
        <f t="shared" si="22"/>
        <v/>
      </c>
      <c r="N330" s="142" t="str">
        <f t="shared" si="23"/>
        <v/>
      </c>
    </row>
  </sheetData>
  <phoneticPr fontId="3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5"/>
  <sheetViews>
    <sheetView zoomScale="80" zoomScaleNormal="80" workbookViewId="0">
      <pane ySplit="1" topLeftCell="A17" activePane="bottomLeft" state="frozen"/>
      <selection pane="bottomLeft" activeCell="B26" sqref="B26"/>
    </sheetView>
  </sheetViews>
  <sheetFormatPr defaultRowHeight="15.75" x14ac:dyDescent="0.25"/>
  <cols>
    <col min="1" max="1" width="10" style="143" customWidth="1"/>
    <col min="2" max="2" width="33.140625" style="74" customWidth="1"/>
    <col min="3" max="3" width="2.85546875" style="262" bestFit="1" customWidth="1"/>
    <col min="4" max="4" width="10" style="142" customWidth="1"/>
    <col min="5" max="16384" width="9.140625" style="72"/>
  </cols>
  <sheetData>
    <row r="1" spans="1:8" x14ac:dyDescent="0.25">
      <c r="A1" s="114" t="s">
        <v>643</v>
      </c>
      <c r="B1" s="115" t="s">
        <v>1</v>
      </c>
      <c r="C1" s="114" t="s">
        <v>644</v>
      </c>
      <c r="D1" s="139"/>
      <c r="E1" s="114" t="s">
        <v>646</v>
      </c>
      <c r="H1" s="114" t="s">
        <v>647</v>
      </c>
    </row>
    <row r="2" spans="1:8" ht="45" x14ac:dyDescent="0.25">
      <c r="A2" s="143" t="s">
        <v>252</v>
      </c>
      <c r="B2" s="74" t="s">
        <v>938</v>
      </c>
      <c r="D2" s="142" t="s">
        <v>1423</v>
      </c>
    </row>
    <row r="3" spans="1:8" x14ac:dyDescent="0.25">
      <c r="A3" s="143" t="s">
        <v>1423</v>
      </c>
      <c r="C3" s="262" t="s">
        <v>63</v>
      </c>
      <c r="D3" s="142" t="s">
        <v>1530</v>
      </c>
    </row>
    <row r="4" spans="1:8" x14ac:dyDescent="0.25">
      <c r="A4" s="143" t="s">
        <v>1423</v>
      </c>
      <c r="C4" s="262" t="s">
        <v>883</v>
      </c>
      <c r="D4" s="142" t="s">
        <v>1424</v>
      </c>
    </row>
    <row r="5" spans="1:8" x14ac:dyDescent="0.25">
      <c r="A5" s="143" t="s">
        <v>1423</v>
      </c>
      <c r="C5" s="262" t="s">
        <v>66</v>
      </c>
      <c r="D5" s="142" t="s">
        <v>1425</v>
      </c>
    </row>
    <row r="6" spans="1:8" x14ac:dyDescent="0.25">
      <c r="A6" s="143" t="s">
        <v>1423</v>
      </c>
      <c r="C6" s="262" t="s">
        <v>65</v>
      </c>
      <c r="D6" s="142" t="s">
        <v>1426</v>
      </c>
    </row>
    <row r="7" spans="1:8" x14ac:dyDescent="0.25">
      <c r="A7" s="143" t="s">
        <v>1423</v>
      </c>
      <c r="C7" s="262" t="s">
        <v>873</v>
      </c>
      <c r="D7" s="142" t="s">
        <v>1427</v>
      </c>
    </row>
    <row r="8" spans="1:8" ht="30" x14ac:dyDescent="0.25">
      <c r="A8" s="143" t="s">
        <v>253</v>
      </c>
      <c r="B8" s="74" t="s">
        <v>946</v>
      </c>
      <c r="D8" s="142" t="s">
        <v>1423</v>
      </c>
    </row>
    <row r="9" spans="1:8" x14ac:dyDescent="0.25">
      <c r="A9" s="143" t="s">
        <v>1423</v>
      </c>
      <c r="C9" s="262" t="s">
        <v>63</v>
      </c>
      <c r="D9" s="142" t="s">
        <v>1704</v>
      </c>
    </row>
    <row r="10" spans="1:8" x14ac:dyDescent="0.25">
      <c r="A10" s="143" t="s">
        <v>1423</v>
      </c>
      <c r="C10" s="262" t="s">
        <v>64</v>
      </c>
      <c r="D10" s="142" t="s">
        <v>1531</v>
      </c>
    </row>
    <row r="11" spans="1:8" x14ac:dyDescent="0.25">
      <c r="A11" s="143" t="s">
        <v>1423</v>
      </c>
      <c r="C11" s="262" t="s">
        <v>66</v>
      </c>
      <c r="D11" s="142" t="s">
        <v>1428</v>
      </c>
    </row>
    <row r="12" spans="1:8" x14ac:dyDescent="0.25">
      <c r="A12" s="143" t="s">
        <v>1423</v>
      </c>
      <c r="C12" s="262" t="s">
        <v>65</v>
      </c>
      <c r="D12" s="142" t="s">
        <v>1532</v>
      </c>
    </row>
    <row r="13" spans="1:8" x14ac:dyDescent="0.25">
      <c r="A13" s="143" t="s">
        <v>1423</v>
      </c>
      <c r="C13" s="262" t="s">
        <v>873</v>
      </c>
      <c r="D13" s="142" t="s">
        <v>1427</v>
      </c>
    </row>
    <row r="14" spans="1:8" ht="45" x14ac:dyDescent="0.25">
      <c r="A14" s="143" t="s">
        <v>254</v>
      </c>
      <c r="B14" s="74" t="s">
        <v>953</v>
      </c>
      <c r="D14" s="142" t="s">
        <v>1423</v>
      </c>
    </row>
    <row r="15" spans="1:8" x14ac:dyDescent="0.25">
      <c r="A15" s="143" t="s">
        <v>1423</v>
      </c>
      <c r="C15" s="262" t="s">
        <v>63</v>
      </c>
      <c r="D15" s="142" t="s">
        <v>1534</v>
      </c>
    </row>
    <row r="16" spans="1:8" x14ac:dyDescent="0.25">
      <c r="A16" s="143" t="s">
        <v>1423</v>
      </c>
      <c r="C16" s="262" t="s">
        <v>64</v>
      </c>
      <c r="D16" s="142" t="s">
        <v>1533</v>
      </c>
    </row>
    <row r="17" spans="1:4" x14ac:dyDescent="0.25">
      <c r="A17" s="143" t="s">
        <v>1423</v>
      </c>
      <c r="C17" s="262" t="s">
        <v>66</v>
      </c>
      <c r="D17" s="142" t="s">
        <v>1535</v>
      </c>
    </row>
    <row r="18" spans="1:4" x14ac:dyDescent="0.25">
      <c r="A18" s="143" t="s">
        <v>1423</v>
      </c>
      <c r="C18" s="262" t="s">
        <v>65</v>
      </c>
      <c r="D18" s="142" t="s">
        <v>1429</v>
      </c>
    </row>
    <row r="19" spans="1:4" x14ac:dyDescent="0.25">
      <c r="A19" s="143" t="s">
        <v>1423</v>
      </c>
      <c r="C19" s="262" t="s">
        <v>873</v>
      </c>
      <c r="D19" s="142" t="s">
        <v>1427</v>
      </c>
    </row>
    <row r="20" spans="1:4" ht="45" x14ac:dyDescent="0.25">
      <c r="A20" s="143" t="s">
        <v>255</v>
      </c>
      <c r="B20" s="74" t="s">
        <v>960</v>
      </c>
      <c r="D20" s="142" t="s">
        <v>1423</v>
      </c>
    </row>
    <row r="21" spans="1:4" x14ac:dyDescent="0.25">
      <c r="A21" s="143" t="s">
        <v>1423</v>
      </c>
      <c r="C21" s="262" t="s">
        <v>63</v>
      </c>
      <c r="D21" s="142" t="s">
        <v>1536</v>
      </c>
    </row>
    <row r="22" spans="1:4" x14ac:dyDescent="0.25">
      <c r="A22" s="143" t="s">
        <v>1423</v>
      </c>
      <c r="C22" s="262" t="s">
        <v>64</v>
      </c>
      <c r="D22" s="142" t="s">
        <v>1430</v>
      </c>
    </row>
    <row r="23" spans="1:4" x14ac:dyDescent="0.25">
      <c r="A23" s="143" t="s">
        <v>1423</v>
      </c>
      <c r="C23" s="262" t="s">
        <v>66</v>
      </c>
      <c r="D23" s="142" t="s">
        <v>1537</v>
      </c>
    </row>
    <row r="24" spans="1:4" x14ac:dyDescent="0.25">
      <c r="A24" s="143" t="s">
        <v>1423</v>
      </c>
      <c r="C24" s="262" t="s">
        <v>65</v>
      </c>
      <c r="D24" s="142" t="s">
        <v>1538</v>
      </c>
    </row>
    <row r="25" spans="1:4" x14ac:dyDescent="0.25">
      <c r="A25" s="143" t="s">
        <v>1423</v>
      </c>
      <c r="C25" s="262" t="s">
        <v>873</v>
      </c>
      <c r="D25" s="142" t="s">
        <v>1427</v>
      </c>
    </row>
    <row r="26" spans="1:4" ht="45" x14ac:dyDescent="0.25">
      <c r="A26" s="143" t="s">
        <v>256</v>
      </c>
      <c r="B26" s="74" t="s">
        <v>994</v>
      </c>
      <c r="D26" s="142" t="s">
        <v>1423</v>
      </c>
    </row>
    <row r="27" spans="1:4" x14ac:dyDescent="0.25">
      <c r="A27" s="143" t="s">
        <v>1423</v>
      </c>
      <c r="C27" s="262" t="s">
        <v>63</v>
      </c>
      <c r="D27" s="142" t="s">
        <v>1539</v>
      </c>
    </row>
    <row r="28" spans="1:4" x14ac:dyDescent="0.25">
      <c r="A28" s="143" t="s">
        <v>1423</v>
      </c>
      <c r="C28" s="262" t="s">
        <v>64</v>
      </c>
      <c r="D28" s="142" t="s">
        <v>1540</v>
      </c>
    </row>
    <row r="29" spans="1:4" x14ac:dyDescent="0.25">
      <c r="A29" s="143" t="s">
        <v>1423</v>
      </c>
      <c r="C29" s="262" t="s">
        <v>66</v>
      </c>
      <c r="D29" s="142" t="s">
        <v>1541</v>
      </c>
    </row>
    <row r="30" spans="1:4" x14ac:dyDescent="0.25">
      <c r="A30" s="143" t="s">
        <v>1423</v>
      </c>
      <c r="C30" s="262" t="s">
        <v>65</v>
      </c>
      <c r="D30" s="142" t="s">
        <v>1431</v>
      </c>
    </row>
    <row r="31" spans="1:4" ht="63.75" customHeight="1" x14ac:dyDescent="0.25">
      <c r="A31" s="143" t="s">
        <v>257</v>
      </c>
      <c r="B31" s="74" t="s">
        <v>978</v>
      </c>
      <c r="D31" s="142" t="s">
        <v>1423</v>
      </c>
    </row>
    <row r="32" spans="1:4" x14ac:dyDescent="0.25">
      <c r="A32" s="143" t="s">
        <v>1423</v>
      </c>
      <c r="C32" s="262" t="s">
        <v>63</v>
      </c>
      <c r="D32" s="142" t="s">
        <v>1545</v>
      </c>
    </row>
    <row r="33" spans="1:4" x14ac:dyDescent="0.25">
      <c r="A33" s="143" t="s">
        <v>1423</v>
      </c>
      <c r="C33" s="262" t="s">
        <v>64</v>
      </c>
      <c r="D33" s="142" t="s">
        <v>1546</v>
      </c>
    </row>
    <row r="34" spans="1:4" x14ac:dyDescent="0.25">
      <c r="A34" s="143" t="s">
        <v>1423</v>
      </c>
      <c r="C34" s="262" t="s">
        <v>66</v>
      </c>
      <c r="D34" s="142" t="s">
        <v>1547</v>
      </c>
    </row>
    <row r="35" spans="1:4" x14ac:dyDescent="0.25">
      <c r="A35" s="143" t="s">
        <v>1423</v>
      </c>
      <c r="C35" s="262" t="s">
        <v>65</v>
      </c>
      <c r="D35" s="142" t="s">
        <v>1548</v>
      </c>
    </row>
    <row r="36" spans="1:4" ht="45" x14ac:dyDescent="0.25">
      <c r="A36" s="143" t="s">
        <v>258</v>
      </c>
      <c r="B36" s="74" t="s">
        <v>973</v>
      </c>
      <c r="D36" s="142" t="s">
        <v>1423</v>
      </c>
    </row>
    <row r="37" spans="1:4" x14ac:dyDescent="0.25">
      <c r="A37" s="143" t="s">
        <v>1423</v>
      </c>
      <c r="C37" s="262" t="s">
        <v>63</v>
      </c>
      <c r="D37" s="142" t="s">
        <v>1542</v>
      </c>
    </row>
    <row r="38" spans="1:4" x14ac:dyDescent="0.25">
      <c r="A38" s="143" t="s">
        <v>1423</v>
      </c>
      <c r="C38" s="262" t="s">
        <v>64</v>
      </c>
      <c r="D38" s="142" t="s">
        <v>1543</v>
      </c>
    </row>
    <row r="39" spans="1:4" x14ac:dyDescent="0.25">
      <c r="A39" s="143" t="s">
        <v>1423</v>
      </c>
      <c r="C39" s="262" t="s">
        <v>66</v>
      </c>
      <c r="D39" s="142" t="s">
        <v>1544</v>
      </c>
    </row>
    <row r="40" spans="1:4" x14ac:dyDescent="0.25">
      <c r="A40" s="143" t="s">
        <v>1423</v>
      </c>
      <c r="C40" s="262" t="s">
        <v>65</v>
      </c>
      <c r="D40" s="142" t="s">
        <v>1432</v>
      </c>
    </row>
    <row r="41" spans="1:4" ht="45" x14ac:dyDescent="0.25">
      <c r="A41" s="143" t="s">
        <v>259</v>
      </c>
      <c r="B41" s="74" t="s">
        <v>985</v>
      </c>
      <c r="D41" s="142" t="s">
        <v>1423</v>
      </c>
    </row>
    <row r="42" spans="1:4" x14ac:dyDescent="0.25">
      <c r="A42" s="143" t="s">
        <v>1423</v>
      </c>
      <c r="C42" s="262" t="s">
        <v>63</v>
      </c>
      <c r="D42" s="142" t="s">
        <v>1549</v>
      </c>
    </row>
    <row r="43" spans="1:4" x14ac:dyDescent="0.25">
      <c r="A43" s="143" t="s">
        <v>1423</v>
      </c>
      <c r="C43" s="262" t="s">
        <v>64</v>
      </c>
      <c r="D43" s="142" t="s">
        <v>1550</v>
      </c>
    </row>
    <row r="44" spans="1:4" x14ac:dyDescent="0.25">
      <c r="A44" s="143" t="s">
        <v>1423</v>
      </c>
      <c r="C44" s="262" t="s">
        <v>66</v>
      </c>
      <c r="D44" s="142" t="s">
        <v>1433</v>
      </c>
    </row>
    <row r="45" spans="1:4" x14ac:dyDescent="0.25">
      <c r="A45" s="143" t="s">
        <v>1423</v>
      </c>
      <c r="C45" s="262" t="s">
        <v>65</v>
      </c>
      <c r="D45" s="142" t="s">
        <v>1551</v>
      </c>
    </row>
    <row r="46" spans="1:4" ht="45" x14ac:dyDescent="0.25">
      <c r="A46" s="143" t="s">
        <v>260</v>
      </c>
      <c r="B46" s="74" t="s">
        <v>997</v>
      </c>
      <c r="D46" s="142" t="s">
        <v>1423</v>
      </c>
    </row>
    <row r="47" spans="1:4" x14ac:dyDescent="0.25">
      <c r="A47" s="143" t="s">
        <v>1423</v>
      </c>
      <c r="C47" s="262" t="s">
        <v>63</v>
      </c>
      <c r="D47" s="142" t="s">
        <v>1552</v>
      </c>
    </row>
    <row r="48" spans="1:4" x14ac:dyDescent="0.25">
      <c r="A48" s="143" t="s">
        <v>1423</v>
      </c>
      <c r="C48" s="262" t="s">
        <v>64</v>
      </c>
      <c r="D48" s="142" t="s">
        <v>1434</v>
      </c>
    </row>
    <row r="49" spans="1:4" x14ac:dyDescent="0.25">
      <c r="A49" s="143" t="s">
        <v>1423</v>
      </c>
      <c r="C49" s="262" t="s">
        <v>66</v>
      </c>
      <c r="D49" s="142" t="s">
        <v>1553</v>
      </c>
    </row>
    <row r="50" spans="1:4" x14ac:dyDescent="0.25">
      <c r="A50" s="143" t="s">
        <v>1423</v>
      </c>
      <c r="C50" s="262" t="s">
        <v>65</v>
      </c>
      <c r="D50" s="142" t="s">
        <v>1435</v>
      </c>
    </row>
    <row r="51" spans="1:4" ht="30" x14ac:dyDescent="0.25">
      <c r="A51" s="143" t="s">
        <v>1378</v>
      </c>
      <c r="B51" s="74" t="s">
        <v>1004</v>
      </c>
      <c r="D51" s="142" t="s">
        <v>1423</v>
      </c>
    </row>
    <row r="52" spans="1:4" x14ac:dyDescent="0.25">
      <c r="A52" s="143" t="s">
        <v>1423</v>
      </c>
      <c r="C52" s="262" t="s">
        <v>63</v>
      </c>
      <c r="D52" s="142" t="s">
        <v>1554</v>
      </c>
    </row>
    <row r="53" spans="1:4" x14ac:dyDescent="0.25">
      <c r="A53" s="143" t="s">
        <v>1423</v>
      </c>
      <c r="C53" s="262" t="s">
        <v>64</v>
      </c>
      <c r="D53" s="142" t="s">
        <v>1555</v>
      </c>
    </row>
    <row r="54" spans="1:4" x14ac:dyDescent="0.25">
      <c r="A54" s="143" t="s">
        <v>1423</v>
      </c>
      <c r="C54" s="262" t="s">
        <v>66</v>
      </c>
      <c r="D54" s="142" t="s">
        <v>1556</v>
      </c>
    </row>
    <row r="55" spans="1:4" x14ac:dyDescent="0.25">
      <c r="A55" s="143" t="s">
        <v>1423</v>
      </c>
      <c r="C55" s="262" t="s">
        <v>65</v>
      </c>
      <c r="D55" s="142" t="s">
        <v>1557</v>
      </c>
    </row>
    <row r="56" spans="1:4" ht="45" x14ac:dyDescent="0.25">
      <c r="A56" s="143" t="s">
        <v>627</v>
      </c>
      <c r="B56" s="74" t="s">
        <v>1011</v>
      </c>
      <c r="D56" s="142" t="s">
        <v>1423</v>
      </c>
    </row>
    <row r="57" spans="1:4" x14ac:dyDescent="0.25">
      <c r="A57" s="143" t="s">
        <v>1423</v>
      </c>
      <c r="C57" s="262" t="s">
        <v>63</v>
      </c>
      <c r="D57" s="142" t="s">
        <v>1436</v>
      </c>
    </row>
    <row r="58" spans="1:4" x14ac:dyDescent="0.25">
      <c r="A58" s="143" t="s">
        <v>1423</v>
      </c>
      <c r="C58" s="262" t="s">
        <v>64</v>
      </c>
      <c r="D58" s="142" t="s">
        <v>1437</v>
      </c>
    </row>
    <row r="59" spans="1:4" x14ac:dyDescent="0.25">
      <c r="A59" s="143" t="s">
        <v>1423</v>
      </c>
      <c r="C59" s="262" t="s">
        <v>66</v>
      </c>
      <c r="D59" s="142" t="s">
        <v>1438</v>
      </c>
    </row>
    <row r="60" spans="1:4" x14ac:dyDescent="0.25">
      <c r="A60" s="143" t="s">
        <v>1423</v>
      </c>
      <c r="C60" s="262" t="s">
        <v>65</v>
      </c>
      <c r="D60" s="142" t="s">
        <v>1439</v>
      </c>
    </row>
    <row r="61" spans="1:4" ht="45" x14ac:dyDescent="0.25">
      <c r="A61" s="143" t="s">
        <v>1379</v>
      </c>
      <c r="B61" s="74" t="s">
        <v>1018</v>
      </c>
      <c r="D61" s="142" t="s">
        <v>1423</v>
      </c>
    </row>
    <row r="62" spans="1:4" x14ac:dyDescent="0.25">
      <c r="A62" s="143" t="s">
        <v>1423</v>
      </c>
      <c r="C62" s="262" t="s">
        <v>63</v>
      </c>
      <c r="D62" s="142" t="s">
        <v>1558</v>
      </c>
    </row>
    <row r="63" spans="1:4" x14ac:dyDescent="0.25">
      <c r="A63" s="143" t="s">
        <v>1423</v>
      </c>
      <c r="C63" s="262" t="s">
        <v>64</v>
      </c>
      <c r="D63" s="142" t="s">
        <v>1559</v>
      </c>
    </row>
    <row r="64" spans="1:4" x14ac:dyDescent="0.25">
      <c r="A64" s="143" t="s">
        <v>1423</v>
      </c>
      <c r="C64" s="262" t="s">
        <v>66</v>
      </c>
      <c r="D64" s="142" t="s">
        <v>1700</v>
      </c>
    </row>
    <row r="65" spans="1:4" x14ac:dyDescent="0.25">
      <c r="A65" s="143" t="s">
        <v>1423</v>
      </c>
      <c r="C65" s="262" t="s">
        <v>65</v>
      </c>
      <c r="D65" s="142" t="s">
        <v>1560</v>
      </c>
    </row>
    <row r="66" spans="1:4" ht="60" x14ac:dyDescent="0.25">
      <c r="A66" s="143" t="s">
        <v>261</v>
      </c>
      <c r="B66" s="74" t="s">
        <v>1025</v>
      </c>
      <c r="D66" s="142" t="s">
        <v>1423</v>
      </c>
    </row>
    <row r="67" spans="1:4" x14ac:dyDescent="0.25">
      <c r="A67" s="143" t="s">
        <v>1423</v>
      </c>
      <c r="C67" s="262" t="s">
        <v>63</v>
      </c>
      <c r="D67" s="142" t="s">
        <v>1440</v>
      </c>
    </row>
    <row r="68" spans="1:4" x14ac:dyDescent="0.25">
      <c r="A68" s="143" t="s">
        <v>1423</v>
      </c>
      <c r="C68" s="262" t="s">
        <v>64</v>
      </c>
      <c r="D68" s="142" t="s">
        <v>1561</v>
      </c>
    </row>
    <row r="69" spans="1:4" x14ac:dyDescent="0.25">
      <c r="A69" s="143" t="s">
        <v>1423</v>
      </c>
      <c r="C69" s="262" t="s">
        <v>66</v>
      </c>
      <c r="D69" s="142" t="s">
        <v>1562</v>
      </c>
    </row>
    <row r="70" spans="1:4" x14ac:dyDescent="0.25">
      <c r="A70" s="143" t="s">
        <v>1423</v>
      </c>
      <c r="C70" s="262" t="s">
        <v>65</v>
      </c>
      <c r="D70" s="142" t="s">
        <v>1563</v>
      </c>
    </row>
    <row r="71" spans="1:4" ht="59.25" customHeight="1" x14ac:dyDescent="0.25">
      <c r="A71" s="143" t="s">
        <v>454</v>
      </c>
      <c r="B71" s="74" t="s">
        <v>1032</v>
      </c>
      <c r="D71" s="142" t="s">
        <v>1423</v>
      </c>
    </row>
    <row r="72" spans="1:4" x14ac:dyDescent="0.25">
      <c r="A72" s="143" t="s">
        <v>1423</v>
      </c>
      <c r="C72" s="262" t="s">
        <v>63</v>
      </c>
      <c r="D72" s="142" t="s">
        <v>1566</v>
      </c>
    </row>
    <row r="73" spans="1:4" x14ac:dyDescent="0.25">
      <c r="A73" s="143" t="s">
        <v>1423</v>
      </c>
      <c r="C73" s="262" t="s">
        <v>64</v>
      </c>
      <c r="D73" s="142" t="s">
        <v>1567</v>
      </c>
    </row>
    <row r="74" spans="1:4" x14ac:dyDescent="0.25">
      <c r="A74" s="143" t="s">
        <v>1423</v>
      </c>
      <c r="C74" s="262" t="s">
        <v>66</v>
      </c>
      <c r="D74" s="142" t="s">
        <v>1568</v>
      </c>
    </row>
    <row r="75" spans="1:4" x14ac:dyDescent="0.25">
      <c r="A75" s="143" t="s">
        <v>1423</v>
      </c>
      <c r="C75" s="262" t="s">
        <v>65</v>
      </c>
      <c r="D75" s="142" t="s">
        <v>1569</v>
      </c>
    </row>
    <row r="76" spans="1:4" ht="45" x14ac:dyDescent="0.25">
      <c r="A76" s="143" t="s">
        <v>262</v>
      </c>
      <c r="B76" s="74" t="s">
        <v>1574</v>
      </c>
      <c r="D76" s="142" t="s">
        <v>1423</v>
      </c>
    </row>
    <row r="77" spans="1:4" x14ac:dyDescent="0.25">
      <c r="A77" s="143" t="s">
        <v>1423</v>
      </c>
      <c r="C77" s="262" t="s">
        <v>63</v>
      </c>
      <c r="D77" s="142" t="s">
        <v>1564</v>
      </c>
    </row>
    <row r="78" spans="1:4" x14ac:dyDescent="0.25">
      <c r="A78" s="143" t="s">
        <v>1423</v>
      </c>
      <c r="C78" s="262" t="s">
        <v>64</v>
      </c>
      <c r="D78" s="142" t="s">
        <v>1441</v>
      </c>
    </row>
    <row r="79" spans="1:4" x14ac:dyDescent="0.25">
      <c r="A79" s="143" t="s">
        <v>1423</v>
      </c>
      <c r="C79" s="262" t="s">
        <v>66</v>
      </c>
      <c r="D79" s="142" t="s">
        <v>1442</v>
      </c>
    </row>
    <row r="80" spans="1:4" x14ac:dyDescent="0.25">
      <c r="A80" s="143" t="s">
        <v>1423</v>
      </c>
      <c r="C80" s="262" t="s">
        <v>65</v>
      </c>
      <c r="D80" s="142" t="s">
        <v>1565</v>
      </c>
    </row>
    <row r="81" spans="1:4" ht="45" x14ac:dyDescent="0.25">
      <c r="A81" s="143" t="s">
        <v>263</v>
      </c>
      <c r="B81" s="74" t="s">
        <v>1046</v>
      </c>
      <c r="D81" s="142" t="s">
        <v>1423</v>
      </c>
    </row>
    <row r="82" spans="1:4" x14ac:dyDescent="0.25">
      <c r="A82" s="143" t="s">
        <v>1423</v>
      </c>
      <c r="C82" s="262" t="s">
        <v>63</v>
      </c>
      <c r="D82" s="142" t="s">
        <v>1570</v>
      </c>
    </row>
    <row r="83" spans="1:4" x14ac:dyDescent="0.25">
      <c r="A83" s="143" t="s">
        <v>1423</v>
      </c>
      <c r="C83" s="262" t="s">
        <v>64</v>
      </c>
      <c r="D83" s="142" t="s">
        <v>1571</v>
      </c>
    </row>
    <row r="84" spans="1:4" x14ac:dyDescent="0.25">
      <c r="A84" s="143" t="s">
        <v>1423</v>
      </c>
      <c r="C84" s="262" t="s">
        <v>66</v>
      </c>
      <c r="D84" s="142" t="s">
        <v>1443</v>
      </c>
    </row>
    <row r="85" spans="1:4" x14ac:dyDescent="0.25">
      <c r="A85" s="143" t="s">
        <v>1423</v>
      </c>
      <c r="C85" s="262" t="s">
        <v>65</v>
      </c>
      <c r="D85" s="142" t="s">
        <v>1572</v>
      </c>
    </row>
    <row r="86" spans="1:4" ht="45" x14ac:dyDescent="0.25">
      <c r="A86" s="143" t="s">
        <v>455</v>
      </c>
      <c r="B86" s="74" t="s">
        <v>1573</v>
      </c>
      <c r="D86" s="142" t="s">
        <v>1423</v>
      </c>
    </row>
    <row r="87" spans="1:4" x14ac:dyDescent="0.25">
      <c r="A87" s="143" t="s">
        <v>1423</v>
      </c>
      <c r="C87" s="262" t="s">
        <v>63</v>
      </c>
      <c r="D87" s="142" t="s">
        <v>1575</v>
      </c>
    </row>
    <row r="88" spans="1:4" x14ac:dyDescent="0.25">
      <c r="A88" s="143" t="s">
        <v>1423</v>
      </c>
      <c r="C88" s="262" t="s">
        <v>64</v>
      </c>
      <c r="D88" s="142" t="s">
        <v>1576</v>
      </c>
    </row>
    <row r="89" spans="1:4" x14ac:dyDescent="0.25">
      <c r="A89" s="143" t="s">
        <v>1423</v>
      </c>
      <c r="C89" s="262" t="s">
        <v>66</v>
      </c>
      <c r="D89" s="142" t="s">
        <v>1577</v>
      </c>
    </row>
    <row r="90" spans="1:4" x14ac:dyDescent="0.25">
      <c r="A90" s="143" t="s">
        <v>1423</v>
      </c>
      <c r="C90" s="262" t="s">
        <v>65</v>
      </c>
      <c r="D90" s="142" t="s">
        <v>1444</v>
      </c>
    </row>
    <row r="91" spans="1:4" ht="30" x14ac:dyDescent="0.25">
      <c r="A91" s="143" t="s">
        <v>264</v>
      </c>
      <c r="B91" s="74" t="s">
        <v>1060</v>
      </c>
      <c r="D91" s="142" t="s">
        <v>1423</v>
      </c>
    </row>
    <row r="92" spans="1:4" x14ac:dyDescent="0.25">
      <c r="A92" s="143" t="s">
        <v>1423</v>
      </c>
      <c r="C92" s="262" t="s">
        <v>63</v>
      </c>
      <c r="D92" s="142" t="s">
        <v>1445</v>
      </c>
    </row>
    <row r="93" spans="1:4" x14ac:dyDescent="0.25">
      <c r="A93" s="143" t="s">
        <v>1423</v>
      </c>
      <c r="C93" s="262" t="s">
        <v>64</v>
      </c>
      <c r="D93" s="142" t="s">
        <v>1446</v>
      </c>
    </row>
    <row r="94" spans="1:4" x14ac:dyDescent="0.25">
      <c r="A94" s="143" t="s">
        <v>1423</v>
      </c>
      <c r="C94" s="262" t="s">
        <v>66</v>
      </c>
      <c r="D94" s="142" t="s">
        <v>1578</v>
      </c>
    </row>
    <row r="95" spans="1:4" x14ac:dyDescent="0.25">
      <c r="A95" s="143" t="s">
        <v>1423</v>
      </c>
      <c r="C95" s="262" t="s">
        <v>65</v>
      </c>
      <c r="D95" s="142" t="s">
        <v>1447</v>
      </c>
    </row>
    <row r="96" spans="1:4" ht="45" x14ac:dyDescent="0.25">
      <c r="A96" s="143" t="s">
        <v>265</v>
      </c>
      <c r="B96" s="74" t="s">
        <v>1067</v>
      </c>
      <c r="D96" s="142" t="s">
        <v>1423</v>
      </c>
    </row>
    <row r="97" spans="1:4" x14ac:dyDescent="0.25">
      <c r="A97" s="143" t="s">
        <v>1423</v>
      </c>
      <c r="C97" s="262" t="s">
        <v>63</v>
      </c>
      <c r="D97" s="142" t="s">
        <v>1448</v>
      </c>
    </row>
    <row r="98" spans="1:4" x14ac:dyDescent="0.25">
      <c r="A98" s="143" t="s">
        <v>1423</v>
      </c>
      <c r="C98" s="262" t="s">
        <v>64</v>
      </c>
      <c r="D98" s="142" t="s">
        <v>1449</v>
      </c>
    </row>
    <row r="99" spans="1:4" x14ac:dyDescent="0.25">
      <c r="A99" s="143" t="s">
        <v>1423</v>
      </c>
      <c r="C99" s="262" t="s">
        <v>66</v>
      </c>
      <c r="D99" s="142" t="s">
        <v>1450</v>
      </c>
    </row>
    <row r="100" spans="1:4" x14ac:dyDescent="0.25">
      <c r="A100" s="143" t="s">
        <v>1423</v>
      </c>
      <c r="C100" s="262" t="s">
        <v>65</v>
      </c>
      <c r="D100" s="142" t="s">
        <v>1579</v>
      </c>
    </row>
    <row r="101" spans="1:4" ht="45" x14ac:dyDescent="0.25">
      <c r="A101" s="143" t="s">
        <v>1381</v>
      </c>
      <c r="B101" s="74" t="s">
        <v>1074</v>
      </c>
      <c r="D101" s="142" t="s">
        <v>1423</v>
      </c>
    </row>
    <row r="102" spans="1:4" x14ac:dyDescent="0.25">
      <c r="A102" s="143" t="s">
        <v>1423</v>
      </c>
      <c r="C102" s="262" t="s">
        <v>63</v>
      </c>
      <c r="D102" s="142" t="s">
        <v>1580</v>
      </c>
    </row>
    <row r="103" spans="1:4" x14ac:dyDescent="0.25">
      <c r="A103" s="143" t="s">
        <v>1423</v>
      </c>
      <c r="C103" s="262" t="s">
        <v>64</v>
      </c>
      <c r="D103" s="142" t="s">
        <v>1451</v>
      </c>
    </row>
    <row r="104" spans="1:4" x14ac:dyDescent="0.25">
      <c r="A104" s="143" t="s">
        <v>1423</v>
      </c>
      <c r="C104" s="262" t="s">
        <v>66</v>
      </c>
      <c r="D104" s="142" t="s">
        <v>1701</v>
      </c>
    </row>
    <row r="105" spans="1:4" x14ac:dyDescent="0.25">
      <c r="A105" s="143" t="s">
        <v>1423</v>
      </c>
      <c r="C105" s="262" t="s">
        <v>65</v>
      </c>
      <c r="D105" s="142" t="s">
        <v>1581</v>
      </c>
    </row>
    <row r="106" spans="1:4" ht="75" x14ac:dyDescent="0.25">
      <c r="A106" s="143" t="s">
        <v>266</v>
      </c>
      <c r="B106" s="74" t="s">
        <v>1081</v>
      </c>
      <c r="D106" s="142" t="s">
        <v>1423</v>
      </c>
    </row>
    <row r="107" spans="1:4" x14ac:dyDescent="0.25">
      <c r="A107" s="143" t="s">
        <v>1423</v>
      </c>
      <c r="C107" s="262" t="s">
        <v>63</v>
      </c>
      <c r="D107" s="142" t="s">
        <v>1452</v>
      </c>
    </row>
    <row r="108" spans="1:4" x14ac:dyDescent="0.25">
      <c r="A108" s="143" t="s">
        <v>1423</v>
      </c>
      <c r="C108" s="262" t="s">
        <v>64</v>
      </c>
      <c r="D108" s="142" t="s">
        <v>1453</v>
      </c>
    </row>
    <row r="109" spans="1:4" x14ac:dyDescent="0.25">
      <c r="A109" s="143" t="s">
        <v>1423</v>
      </c>
      <c r="C109" s="262" t="s">
        <v>66</v>
      </c>
      <c r="D109" s="142" t="s">
        <v>1454</v>
      </c>
    </row>
    <row r="110" spans="1:4" x14ac:dyDescent="0.25">
      <c r="A110" s="143" t="s">
        <v>1423</v>
      </c>
      <c r="C110" s="262" t="s">
        <v>65</v>
      </c>
      <c r="D110" s="142" t="s">
        <v>1582</v>
      </c>
    </row>
    <row r="111" spans="1:4" ht="45" x14ac:dyDescent="0.25">
      <c r="A111" s="143" t="s">
        <v>267</v>
      </c>
      <c r="B111" s="74" t="s">
        <v>1088</v>
      </c>
      <c r="D111" s="142" t="s">
        <v>1423</v>
      </c>
    </row>
    <row r="112" spans="1:4" x14ac:dyDescent="0.25">
      <c r="A112" s="143" t="s">
        <v>1423</v>
      </c>
      <c r="C112" s="262" t="s">
        <v>63</v>
      </c>
      <c r="D112" s="142" t="s">
        <v>1586</v>
      </c>
    </row>
    <row r="113" spans="1:4" x14ac:dyDescent="0.25">
      <c r="A113" s="143" t="s">
        <v>1423</v>
      </c>
      <c r="C113" s="262" t="s">
        <v>64</v>
      </c>
      <c r="D113" s="142" t="s">
        <v>1587</v>
      </c>
    </row>
    <row r="114" spans="1:4" x14ac:dyDescent="0.25">
      <c r="A114" s="143" t="s">
        <v>1423</v>
      </c>
      <c r="C114" s="262" t="s">
        <v>66</v>
      </c>
      <c r="D114" s="142" t="s">
        <v>1588</v>
      </c>
    </row>
    <row r="115" spans="1:4" x14ac:dyDescent="0.25">
      <c r="A115" s="143" t="s">
        <v>1423</v>
      </c>
      <c r="C115" s="262" t="s">
        <v>65</v>
      </c>
      <c r="D115" s="142" t="s">
        <v>1589</v>
      </c>
    </row>
    <row r="116" spans="1:4" ht="45" x14ac:dyDescent="0.25">
      <c r="A116" s="143" t="s">
        <v>630</v>
      </c>
      <c r="B116" s="74" t="s">
        <v>1095</v>
      </c>
      <c r="D116" s="142" t="s">
        <v>1423</v>
      </c>
    </row>
    <row r="117" spans="1:4" x14ac:dyDescent="0.25">
      <c r="A117" s="143" t="s">
        <v>1423</v>
      </c>
      <c r="C117" s="262" t="s">
        <v>63</v>
      </c>
      <c r="D117" s="142" t="s">
        <v>1583</v>
      </c>
    </row>
    <row r="118" spans="1:4" x14ac:dyDescent="0.25">
      <c r="A118" s="143" t="s">
        <v>1423</v>
      </c>
      <c r="C118" s="262" t="s">
        <v>64</v>
      </c>
      <c r="D118" s="142" t="s">
        <v>1455</v>
      </c>
    </row>
    <row r="119" spans="1:4" x14ac:dyDescent="0.25">
      <c r="A119" s="143" t="s">
        <v>1423</v>
      </c>
      <c r="C119" s="262" t="s">
        <v>66</v>
      </c>
      <c r="D119" s="142" t="s">
        <v>1584</v>
      </c>
    </row>
    <row r="120" spans="1:4" x14ac:dyDescent="0.25">
      <c r="A120" s="143" t="s">
        <v>1423</v>
      </c>
      <c r="C120" s="262" t="s">
        <v>65</v>
      </c>
      <c r="D120" s="142" t="s">
        <v>1585</v>
      </c>
    </row>
    <row r="121" spans="1:4" ht="44.25" customHeight="1" x14ac:dyDescent="0.25">
      <c r="A121" s="143" t="s">
        <v>1384</v>
      </c>
      <c r="B121" s="74" t="s">
        <v>1102</v>
      </c>
      <c r="D121" s="142" t="s">
        <v>1423</v>
      </c>
    </row>
    <row r="122" spans="1:4" x14ac:dyDescent="0.25">
      <c r="A122" s="143" t="s">
        <v>1423</v>
      </c>
      <c r="C122" s="262" t="s">
        <v>63</v>
      </c>
      <c r="D122" s="142" t="s">
        <v>1705</v>
      </c>
    </row>
    <row r="123" spans="1:4" x14ac:dyDescent="0.25">
      <c r="A123" s="143" t="s">
        <v>1423</v>
      </c>
      <c r="C123" s="262" t="s">
        <v>64</v>
      </c>
      <c r="D123" s="142" t="s">
        <v>1590</v>
      </c>
    </row>
    <row r="124" spans="1:4" x14ac:dyDescent="0.25">
      <c r="A124" s="143" t="s">
        <v>1423</v>
      </c>
      <c r="C124" s="262" t="s">
        <v>66</v>
      </c>
      <c r="D124" s="142" t="s">
        <v>1591</v>
      </c>
    </row>
    <row r="125" spans="1:4" x14ac:dyDescent="0.25">
      <c r="A125" s="143" t="s">
        <v>1423</v>
      </c>
      <c r="C125" s="262" t="s">
        <v>65</v>
      </c>
      <c r="D125" s="142" t="s">
        <v>1592</v>
      </c>
    </row>
    <row r="126" spans="1:4" ht="45" x14ac:dyDescent="0.25">
      <c r="A126" s="143" t="s">
        <v>456</v>
      </c>
      <c r="B126" s="74" t="s">
        <v>1109</v>
      </c>
      <c r="D126" s="142" t="s">
        <v>1423</v>
      </c>
    </row>
    <row r="127" spans="1:4" x14ac:dyDescent="0.25">
      <c r="A127" s="143" t="s">
        <v>1423</v>
      </c>
      <c r="C127" s="262" t="s">
        <v>63</v>
      </c>
      <c r="D127" s="142" t="s">
        <v>1456</v>
      </c>
    </row>
    <row r="128" spans="1:4" x14ac:dyDescent="0.25">
      <c r="A128" s="143" t="s">
        <v>1423</v>
      </c>
      <c r="C128" s="262" t="s">
        <v>64</v>
      </c>
      <c r="D128" s="142" t="s">
        <v>1457</v>
      </c>
    </row>
    <row r="129" spans="1:4" x14ac:dyDescent="0.25">
      <c r="A129" s="143" t="s">
        <v>1423</v>
      </c>
      <c r="C129" s="262" t="s">
        <v>66</v>
      </c>
      <c r="D129" s="142" t="s">
        <v>1458</v>
      </c>
    </row>
    <row r="130" spans="1:4" x14ac:dyDescent="0.25">
      <c r="A130" s="143" t="s">
        <v>1423</v>
      </c>
      <c r="C130" s="262" t="s">
        <v>65</v>
      </c>
      <c r="D130" s="142" t="s">
        <v>1593</v>
      </c>
    </row>
    <row r="131" spans="1:4" ht="30" x14ac:dyDescent="0.25">
      <c r="A131" s="143" t="s">
        <v>457</v>
      </c>
      <c r="B131" s="74" t="s">
        <v>1116</v>
      </c>
      <c r="D131" s="142" t="s">
        <v>1423</v>
      </c>
    </row>
    <row r="132" spans="1:4" x14ac:dyDescent="0.25">
      <c r="A132" s="143" t="s">
        <v>1423</v>
      </c>
      <c r="C132" s="262" t="s">
        <v>63</v>
      </c>
      <c r="D132" s="142" t="s">
        <v>1459</v>
      </c>
    </row>
    <row r="133" spans="1:4" x14ac:dyDescent="0.25">
      <c r="A133" s="143" t="s">
        <v>1423</v>
      </c>
      <c r="C133" s="262" t="s">
        <v>64</v>
      </c>
      <c r="D133" s="142" t="s">
        <v>1460</v>
      </c>
    </row>
    <row r="134" spans="1:4" x14ac:dyDescent="0.25">
      <c r="A134" s="143" t="s">
        <v>1423</v>
      </c>
      <c r="C134" s="262" t="s">
        <v>66</v>
      </c>
      <c r="D134" s="142" t="s">
        <v>1461</v>
      </c>
    </row>
    <row r="135" spans="1:4" x14ac:dyDescent="0.25">
      <c r="A135" s="143" t="s">
        <v>1423</v>
      </c>
      <c r="C135" s="262" t="s">
        <v>65</v>
      </c>
      <c r="D135" s="142" t="s">
        <v>1462</v>
      </c>
    </row>
    <row r="136" spans="1:4" ht="30" x14ac:dyDescent="0.25">
      <c r="A136" s="143" t="s">
        <v>1386</v>
      </c>
      <c r="B136" s="74" t="s">
        <v>1123</v>
      </c>
      <c r="D136" s="142" t="s">
        <v>1423</v>
      </c>
    </row>
    <row r="137" spans="1:4" x14ac:dyDescent="0.25">
      <c r="A137" s="143" t="s">
        <v>1423</v>
      </c>
      <c r="C137" s="262" t="s">
        <v>63</v>
      </c>
      <c r="D137" s="142" t="s">
        <v>1463</v>
      </c>
    </row>
    <row r="138" spans="1:4" x14ac:dyDescent="0.25">
      <c r="A138" s="143" t="s">
        <v>1423</v>
      </c>
      <c r="C138" s="262" t="s">
        <v>64</v>
      </c>
      <c r="D138" s="142" t="s">
        <v>1464</v>
      </c>
    </row>
    <row r="139" spans="1:4" x14ac:dyDescent="0.25">
      <c r="A139" s="143" t="s">
        <v>1423</v>
      </c>
      <c r="C139" s="262" t="s">
        <v>66</v>
      </c>
      <c r="D139" s="142" t="s">
        <v>1594</v>
      </c>
    </row>
    <row r="140" spans="1:4" x14ac:dyDescent="0.25">
      <c r="A140" s="143" t="s">
        <v>1423</v>
      </c>
      <c r="C140" s="262" t="s">
        <v>65</v>
      </c>
      <c r="D140" s="142" t="s">
        <v>1595</v>
      </c>
    </row>
    <row r="141" spans="1:4" ht="45" x14ac:dyDescent="0.25">
      <c r="A141" s="143" t="s">
        <v>1388</v>
      </c>
      <c r="B141" s="74" t="s">
        <v>1130</v>
      </c>
      <c r="D141" s="142" t="s">
        <v>1423</v>
      </c>
    </row>
    <row r="142" spans="1:4" x14ac:dyDescent="0.25">
      <c r="A142" s="143" t="s">
        <v>1423</v>
      </c>
      <c r="C142" s="262" t="s">
        <v>63</v>
      </c>
      <c r="D142" s="142" t="s">
        <v>1596</v>
      </c>
    </row>
    <row r="143" spans="1:4" x14ac:dyDescent="0.25">
      <c r="A143" s="143" t="s">
        <v>1423</v>
      </c>
      <c r="C143" s="262" t="s">
        <v>64</v>
      </c>
      <c r="D143" s="142" t="s">
        <v>1702</v>
      </c>
    </row>
    <row r="144" spans="1:4" x14ac:dyDescent="0.25">
      <c r="A144" s="143" t="s">
        <v>1423</v>
      </c>
      <c r="C144" s="262" t="s">
        <v>66</v>
      </c>
      <c r="D144" s="142" t="s">
        <v>1597</v>
      </c>
    </row>
    <row r="145" spans="1:4" x14ac:dyDescent="0.25">
      <c r="A145" s="143" t="s">
        <v>1423</v>
      </c>
      <c r="C145" s="262" t="s">
        <v>65</v>
      </c>
      <c r="D145" s="142" t="s">
        <v>1598</v>
      </c>
    </row>
    <row r="146" spans="1:4" ht="45" x14ac:dyDescent="0.25">
      <c r="A146" s="143" t="s">
        <v>458</v>
      </c>
      <c r="B146" s="74" t="s">
        <v>1137</v>
      </c>
      <c r="D146" s="142" t="s">
        <v>1423</v>
      </c>
    </row>
    <row r="147" spans="1:4" x14ac:dyDescent="0.25">
      <c r="A147" s="143" t="s">
        <v>1423</v>
      </c>
      <c r="C147" s="262" t="s">
        <v>63</v>
      </c>
      <c r="D147" s="142" t="s">
        <v>1465</v>
      </c>
    </row>
    <row r="148" spans="1:4" x14ac:dyDescent="0.25">
      <c r="A148" s="143" t="s">
        <v>1423</v>
      </c>
      <c r="C148" s="262" t="s">
        <v>64</v>
      </c>
      <c r="D148" s="142" t="s">
        <v>1599</v>
      </c>
    </row>
    <row r="149" spans="1:4" x14ac:dyDescent="0.25">
      <c r="A149" s="143" t="s">
        <v>1423</v>
      </c>
      <c r="C149" s="262" t="s">
        <v>66</v>
      </c>
      <c r="D149" s="142" t="s">
        <v>1600</v>
      </c>
    </row>
    <row r="150" spans="1:4" x14ac:dyDescent="0.25">
      <c r="A150" s="143" t="s">
        <v>1423</v>
      </c>
      <c r="C150" s="262" t="s">
        <v>65</v>
      </c>
      <c r="D150" s="142" t="s">
        <v>1601</v>
      </c>
    </row>
    <row r="151" spans="1:4" ht="45" x14ac:dyDescent="0.25">
      <c r="A151" s="143" t="s">
        <v>459</v>
      </c>
      <c r="B151" s="74" t="s">
        <v>1144</v>
      </c>
      <c r="D151" s="142" t="s">
        <v>1423</v>
      </c>
    </row>
    <row r="152" spans="1:4" x14ac:dyDescent="0.25">
      <c r="A152" s="143" t="s">
        <v>1423</v>
      </c>
      <c r="C152" s="262" t="s">
        <v>63</v>
      </c>
      <c r="D152" s="142" t="s">
        <v>1606</v>
      </c>
    </row>
    <row r="153" spans="1:4" x14ac:dyDescent="0.25">
      <c r="A153" s="143" t="s">
        <v>1423</v>
      </c>
      <c r="C153" s="262" t="s">
        <v>64</v>
      </c>
      <c r="D153" s="142" t="s">
        <v>1607</v>
      </c>
    </row>
    <row r="154" spans="1:4" x14ac:dyDescent="0.25">
      <c r="A154" s="143" t="s">
        <v>1423</v>
      </c>
      <c r="C154" s="262" t="s">
        <v>66</v>
      </c>
      <c r="D154" s="142" t="s">
        <v>1466</v>
      </c>
    </row>
    <row r="155" spans="1:4" x14ac:dyDescent="0.25">
      <c r="A155" s="143" t="s">
        <v>1423</v>
      </c>
      <c r="C155" s="262" t="s">
        <v>65</v>
      </c>
      <c r="D155" s="142" t="s">
        <v>1608</v>
      </c>
    </row>
    <row r="156" spans="1:4" ht="45" customHeight="1" x14ac:dyDescent="0.25">
      <c r="A156" s="143" t="s">
        <v>460</v>
      </c>
      <c r="B156" s="74" t="s">
        <v>1602</v>
      </c>
      <c r="D156" s="142" t="s">
        <v>1423</v>
      </c>
    </row>
    <row r="157" spans="1:4" x14ac:dyDescent="0.25">
      <c r="A157" s="143" t="s">
        <v>1423</v>
      </c>
      <c r="C157" s="262" t="s">
        <v>63</v>
      </c>
      <c r="D157" s="142" t="s">
        <v>1467</v>
      </c>
    </row>
    <row r="158" spans="1:4" x14ac:dyDescent="0.25">
      <c r="A158" s="143" t="s">
        <v>1423</v>
      </c>
      <c r="C158" s="262" t="s">
        <v>64</v>
      </c>
      <c r="D158" s="142" t="s">
        <v>1603</v>
      </c>
    </row>
    <row r="159" spans="1:4" x14ac:dyDescent="0.25">
      <c r="A159" s="143" t="s">
        <v>1423</v>
      </c>
      <c r="C159" s="262" t="s">
        <v>66</v>
      </c>
      <c r="D159" s="142" t="s">
        <v>1604</v>
      </c>
    </row>
    <row r="160" spans="1:4" x14ac:dyDescent="0.25">
      <c r="A160" s="143" t="s">
        <v>1423</v>
      </c>
      <c r="C160" s="262" t="s">
        <v>65</v>
      </c>
      <c r="D160" s="142" t="s">
        <v>1605</v>
      </c>
    </row>
    <row r="161" spans="1:4" ht="45" x14ac:dyDescent="0.25">
      <c r="A161" s="143" t="s">
        <v>461</v>
      </c>
      <c r="B161" s="74" t="s">
        <v>1158</v>
      </c>
      <c r="D161" s="142" t="s">
        <v>1423</v>
      </c>
    </row>
    <row r="162" spans="1:4" x14ac:dyDescent="0.25">
      <c r="A162" s="143" t="s">
        <v>1423</v>
      </c>
      <c r="C162" s="262" t="s">
        <v>63</v>
      </c>
      <c r="D162" s="142" t="s">
        <v>1609</v>
      </c>
    </row>
    <row r="163" spans="1:4" x14ac:dyDescent="0.25">
      <c r="A163" s="143" t="s">
        <v>1423</v>
      </c>
      <c r="C163" s="262" t="s">
        <v>64</v>
      </c>
      <c r="D163" s="142" t="s">
        <v>1610</v>
      </c>
    </row>
    <row r="164" spans="1:4" x14ac:dyDescent="0.25">
      <c r="A164" s="143" t="s">
        <v>1423</v>
      </c>
      <c r="C164" s="262" t="s">
        <v>66</v>
      </c>
      <c r="D164" s="142" t="s">
        <v>1468</v>
      </c>
    </row>
    <row r="165" spans="1:4" x14ac:dyDescent="0.25">
      <c r="A165" s="143" t="s">
        <v>1423</v>
      </c>
      <c r="C165" s="262" t="s">
        <v>65</v>
      </c>
      <c r="D165" s="142" t="s">
        <v>1611</v>
      </c>
    </row>
    <row r="166" spans="1:4" ht="45" x14ac:dyDescent="0.25">
      <c r="A166" s="143" t="s">
        <v>462</v>
      </c>
      <c r="B166" s="74" t="s">
        <v>1165</v>
      </c>
      <c r="D166" s="142" t="s">
        <v>1423</v>
      </c>
    </row>
    <row r="167" spans="1:4" x14ac:dyDescent="0.25">
      <c r="A167" s="143" t="s">
        <v>1423</v>
      </c>
      <c r="C167" s="262" t="s">
        <v>63</v>
      </c>
      <c r="D167" s="142" t="s">
        <v>1469</v>
      </c>
    </row>
    <row r="168" spans="1:4" x14ac:dyDescent="0.25">
      <c r="A168" s="143" t="s">
        <v>1423</v>
      </c>
      <c r="C168" s="262" t="s">
        <v>64</v>
      </c>
      <c r="D168" s="142" t="s">
        <v>1470</v>
      </c>
    </row>
    <row r="169" spans="1:4" x14ac:dyDescent="0.25">
      <c r="A169" s="143" t="s">
        <v>1423</v>
      </c>
      <c r="C169" s="262" t="s">
        <v>66</v>
      </c>
      <c r="D169" s="142" t="s">
        <v>1471</v>
      </c>
    </row>
    <row r="170" spans="1:4" x14ac:dyDescent="0.25">
      <c r="A170" s="143" t="s">
        <v>1423</v>
      </c>
      <c r="C170" s="262" t="s">
        <v>65</v>
      </c>
      <c r="D170" s="142" t="s">
        <v>1472</v>
      </c>
    </row>
    <row r="171" spans="1:4" ht="30" x14ac:dyDescent="0.25">
      <c r="A171" s="143" t="s">
        <v>477</v>
      </c>
      <c r="B171" s="74" t="s">
        <v>1172</v>
      </c>
      <c r="D171" s="142" t="s">
        <v>1423</v>
      </c>
    </row>
    <row r="172" spans="1:4" x14ac:dyDescent="0.25">
      <c r="A172" s="143" t="s">
        <v>1423</v>
      </c>
      <c r="C172" s="262" t="s">
        <v>63</v>
      </c>
      <c r="D172" s="142" t="s">
        <v>1473</v>
      </c>
    </row>
    <row r="173" spans="1:4" x14ac:dyDescent="0.25">
      <c r="A173" s="143" t="s">
        <v>1423</v>
      </c>
      <c r="C173" s="262" t="s">
        <v>64</v>
      </c>
      <c r="D173" s="142" t="s">
        <v>1474</v>
      </c>
    </row>
    <row r="174" spans="1:4" x14ac:dyDescent="0.25">
      <c r="A174" s="143" t="s">
        <v>1423</v>
      </c>
      <c r="C174" s="262" t="s">
        <v>66</v>
      </c>
      <c r="D174" s="142" t="s">
        <v>1475</v>
      </c>
    </row>
    <row r="175" spans="1:4" x14ac:dyDescent="0.25">
      <c r="A175" s="143" t="s">
        <v>1423</v>
      </c>
      <c r="C175" s="262" t="s">
        <v>65</v>
      </c>
      <c r="D175" s="142" t="s">
        <v>1612</v>
      </c>
    </row>
    <row r="176" spans="1:4" ht="45" customHeight="1" x14ac:dyDescent="0.25">
      <c r="A176" s="143" t="s">
        <v>478</v>
      </c>
      <c r="B176" s="74" t="s">
        <v>1179</v>
      </c>
      <c r="D176" s="142" t="s">
        <v>1423</v>
      </c>
    </row>
    <row r="177" spans="1:4" x14ac:dyDescent="0.25">
      <c r="A177" s="143" t="s">
        <v>1423</v>
      </c>
      <c r="C177" s="262" t="s">
        <v>63</v>
      </c>
      <c r="D177" s="142" t="s">
        <v>1476</v>
      </c>
    </row>
    <row r="178" spans="1:4" x14ac:dyDescent="0.25">
      <c r="A178" s="143" t="s">
        <v>1423</v>
      </c>
      <c r="C178" s="262" t="s">
        <v>64</v>
      </c>
      <c r="D178" s="142" t="s">
        <v>1477</v>
      </c>
    </row>
    <row r="179" spans="1:4" x14ac:dyDescent="0.25">
      <c r="A179" s="143" t="s">
        <v>1423</v>
      </c>
      <c r="C179" s="262" t="s">
        <v>66</v>
      </c>
      <c r="D179" s="142" t="s">
        <v>1478</v>
      </c>
    </row>
    <row r="180" spans="1:4" x14ac:dyDescent="0.25">
      <c r="A180" s="143" t="s">
        <v>1423</v>
      </c>
      <c r="C180" s="262" t="s">
        <v>65</v>
      </c>
      <c r="D180" s="142" t="s">
        <v>1613</v>
      </c>
    </row>
    <row r="181" spans="1:4" ht="45" x14ac:dyDescent="0.25">
      <c r="A181" s="143" t="s">
        <v>1390</v>
      </c>
      <c r="B181" s="74" t="s">
        <v>1186</v>
      </c>
      <c r="D181" s="142" t="s">
        <v>1423</v>
      </c>
    </row>
    <row r="182" spans="1:4" x14ac:dyDescent="0.25">
      <c r="A182" s="143" t="s">
        <v>1423</v>
      </c>
      <c r="C182" s="262" t="s">
        <v>63</v>
      </c>
      <c r="D182" s="142" t="s">
        <v>1614</v>
      </c>
    </row>
    <row r="183" spans="1:4" x14ac:dyDescent="0.25">
      <c r="A183" s="143" t="s">
        <v>1423</v>
      </c>
      <c r="C183" s="262" t="s">
        <v>64</v>
      </c>
      <c r="D183" s="142" t="s">
        <v>1479</v>
      </c>
    </row>
    <row r="184" spans="1:4" x14ac:dyDescent="0.25">
      <c r="A184" s="143" t="s">
        <v>1423</v>
      </c>
      <c r="C184" s="262" t="s">
        <v>66</v>
      </c>
      <c r="D184" s="142" t="s">
        <v>1699</v>
      </c>
    </row>
    <row r="185" spans="1:4" x14ac:dyDescent="0.25">
      <c r="A185" s="143" t="s">
        <v>1423</v>
      </c>
      <c r="C185" s="262" t="s">
        <v>65</v>
      </c>
      <c r="D185" s="142" t="s">
        <v>1615</v>
      </c>
    </row>
    <row r="186" spans="1:4" ht="45" x14ac:dyDescent="0.25">
      <c r="A186" s="143" t="s">
        <v>268</v>
      </c>
      <c r="B186" s="74" t="s">
        <v>1193</v>
      </c>
      <c r="D186" s="142" t="s">
        <v>1423</v>
      </c>
    </row>
    <row r="187" spans="1:4" x14ac:dyDescent="0.25">
      <c r="A187" s="143" t="s">
        <v>1423</v>
      </c>
      <c r="C187" s="262" t="s">
        <v>63</v>
      </c>
      <c r="D187" s="142" t="s">
        <v>1480</v>
      </c>
    </row>
    <row r="188" spans="1:4" x14ac:dyDescent="0.25">
      <c r="A188" s="143" t="s">
        <v>1423</v>
      </c>
      <c r="C188" s="262" t="s">
        <v>64</v>
      </c>
      <c r="D188" s="142" t="s">
        <v>1481</v>
      </c>
    </row>
    <row r="189" spans="1:4" x14ac:dyDescent="0.25">
      <c r="A189" s="143" t="s">
        <v>1423</v>
      </c>
      <c r="C189" s="262" t="s">
        <v>66</v>
      </c>
      <c r="D189" s="142" t="s">
        <v>1616</v>
      </c>
    </row>
    <row r="190" spans="1:4" x14ac:dyDescent="0.25">
      <c r="A190" s="143" t="s">
        <v>1423</v>
      </c>
      <c r="C190" s="262" t="s">
        <v>65</v>
      </c>
      <c r="D190" s="142" t="s">
        <v>1617</v>
      </c>
    </row>
    <row r="191" spans="1:4" ht="45" x14ac:dyDescent="0.25">
      <c r="A191" s="143" t="s">
        <v>269</v>
      </c>
      <c r="B191" s="74" t="s">
        <v>1200</v>
      </c>
      <c r="D191" s="142" t="s">
        <v>1423</v>
      </c>
    </row>
    <row r="192" spans="1:4" x14ac:dyDescent="0.25">
      <c r="A192" s="143" t="s">
        <v>1423</v>
      </c>
      <c r="C192" s="262" t="s">
        <v>63</v>
      </c>
      <c r="D192" s="142" t="s">
        <v>1621</v>
      </c>
    </row>
    <row r="193" spans="1:4" x14ac:dyDescent="0.25">
      <c r="A193" s="143" t="s">
        <v>1423</v>
      </c>
      <c r="C193" s="262" t="s">
        <v>64</v>
      </c>
      <c r="D193" s="142" t="s">
        <v>1622</v>
      </c>
    </row>
    <row r="194" spans="1:4" x14ac:dyDescent="0.25">
      <c r="A194" s="143" t="s">
        <v>1423</v>
      </c>
      <c r="C194" s="262" t="s">
        <v>66</v>
      </c>
      <c r="D194" s="142" t="s">
        <v>1623</v>
      </c>
    </row>
    <row r="195" spans="1:4" x14ac:dyDescent="0.25">
      <c r="A195" s="143" t="s">
        <v>1423</v>
      </c>
      <c r="C195" s="262" t="s">
        <v>65</v>
      </c>
      <c r="D195" s="142" t="s">
        <v>1624</v>
      </c>
    </row>
    <row r="196" spans="1:4" ht="60" x14ac:dyDescent="0.25">
      <c r="A196" s="143" t="s">
        <v>1393</v>
      </c>
      <c r="B196" s="74" t="s">
        <v>1212</v>
      </c>
      <c r="D196" s="142" t="s">
        <v>1423</v>
      </c>
    </row>
    <row r="197" spans="1:4" x14ac:dyDescent="0.25">
      <c r="A197" s="143" t="s">
        <v>1423</v>
      </c>
      <c r="C197" s="262" t="s">
        <v>63</v>
      </c>
      <c r="D197" s="142" t="s">
        <v>1618</v>
      </c>
    </row>
    <row r="198" spans="1:4" x14ac:dyDescent="0.25">
      <c r="A198" s="143" t="s">
        <v>1423</v>
      </c>
      <c r="C198" s="262" t="s">
        <v>64</v>
      </c>
      <c r="D198" s="142" t="s">
        <v>1482</v>
      </c>
    </row>
    <row r="199" spans="1:4" x14ac:dyDescent="0.25">
      <c r="A199" s="143" t="s">
        <v>1423</v>
      </c>
      <c r="C199" s="262" t="s">
        <v>66</v>
      </c>
      <c r="D199" s="142" t="s">
        <v>1619</v>
      </c>
    </row>
    <row r="200" spans="1:4" x14ac:dyDescent="0.25">
      <c r="A200" s="143" t="s">
        <v>1423</v>
      </c>
      <c r="C200" s="262" t="s">
        <v>65</v>
      </c>
      <c r="D200" s="142" t="s">
        <v>1620</v>
      </c>
    </row>
    <row r="201" spans="1:4" ht="45" x14ac:dyDescent="0.25">
      <c r="A201" s="143" t="s">
        <v>632</v>
      </c>
      <c r="B201" s="74" t="s">
        <v>1219</v>
      </c>
      <c r="D201" s="142" t="s">
        <v>1423</v>
      </c>
    </row>
    <row r="202" spans="1:4" x14ac:dyDescent="0.25">
      <c r="A202" s="143" t="s">
        <v>1423</v>
      </c>
      <c r="C202" s="262" t="s">
        <v>63</v>
      </c>
      <c r="D202" s="142" t="s">
        <v>1625</v>
      </c>
    </row>
    <row r="203" spans="1:4" x14ac:dyDescent="0.25">
      <c r="A203" s="143" t="s">
        <v>1423</v>
      </c>
      <c r="C203" s="262" t="s">
        <v>64</v>
      </c>
      <c r="D203" s="142" t="s">
        <v>1483</v>
      </c>
    </row>
    <row r="204" spans="1:4" x14ac:dyDescent="0.25">
      <c r="A204" s="143" t="s">
        <v>1423</v>
      </c>
      <c r="C204" s="262" t="s">
        <v>66</v>
      </c>
      <c r="D204" s="142" t="s">
        <v>1484</v>
      </c>
    </row>
    <row r="205" spans="1:4" x14ac:dyDescent="0.25">
      <c r="A205" s="143" t="s">
        <v>1423</v>
      </c>
      <c r="C205" s="262" t="s">
        <v>65</v>
      </c>
      <c r="D205" s="142" t="s">
        <v>1626</v>
      </c>
    </row>
    <row r="206" spans="1:4" ht="45" x14ac:dyDescent="0.25">
      <c r="A206" s="143" t="s">
        <v>463</v>
      </c>
      <c r="B206" s="74" t="s">
        <v>1226</v>
      </c>
      <c r="D206" s="142" t="s">
        <v>1423</v>
      </c>
    </row>
    <row r="207" spans="1:4" x14ac:dyDescent="0.25">
      <c r="A207" s="143" t="s">
        <v>1423</v>
      </c>
      <c r="C207" s="262" t="s">
        <v>63</v>
      </c>
      <c r="D207" s="142" t="s">
        <v>1485</v>
      </c>
    </row>
    <row r="208" spans="1:4" x14ac:dyDescent="0.25">
      <c r="A208" s="143" t="s">
        <v>1423</v>
      </c>
      <c r="C208" s="262" t="s">
        <v>64</v>
      </c>
      <c r="D208" s="142" t="s">
        <v>1486</v>
      </c>
    </row>
    <row r="209" spans="1:4" x14ac:dyDescent="0.25">
      <c r="A209" s="143" t="s">
        <v>1423</v>
      </c>
      <c r="C209" s="262" t="s">
        <v>66</v>
      </c>
      <c r="D209" s="142" t="s">
        <v>1487</v>
      </c>
    </row>
    <row r="210" spans="1:4" x14ac:dyDescent="0.25">
      <c r="A210" s="143" t="s">
        <v>1423</v>
      </c>
      <c r="C210" s="262" t="s">
        <v>65</v>
      </c>
      <c r="D210" s="142" t="s">
        <v>1488</v>
      </c>
    </row>
    <row r="211" spans="1:4" x14ac:dyDescent="0.25">
      <c r="A211" s="143" t="s">
        <v>1423</v>
      </c>
      <c r="C211" s="262" t="s">
        <v>873</v>
      </c>
      <c r="D211" s="142" t="s">
        <v>1489</v>
      </c>
    </row>
    <row r="212" spans="1:4" ht="49.5" customHeight="1" x14ac:dyDescent="0.25">
      <c r="A212" s="143" t="s">
        <v>464</v>
      </c>
      <c r="B212" s="74" t="s">
        <v>1234</v>
      </c>
      <c r="D212" s="142" t="s">
        <v>1423</v>
      </c>
    </row>
    <row r="213" spans="1:4" x14ac:dyDescent="0.25">
      <c r="A213" s="143" t="s">
        <v>1423</v>
      </c>
      <c r="C213" s="262" t="s">
        <v>63</v>
      </c>
      <c r="D213" s="142" t="s">
        <v>1490</v>
      </c>
    </row>
    <row r="214" spans="1:4" x14ac:dyDescent="0.25">
      <c r="A214" s="143" t="s">
        <v>1423</v>
      </c>
      <c r="C214" s="262" t="s">
        <v>64</v>
      </c>
      <c r="D214" s="142" t="s">
        <v>1491</v>
      </c>
    </row>
    <row r="215" spans="1:4" x14ac:dyDescent="0.25">
      <c r="A215" s="143" t="s">
        <v>1423</v>
      </c>
      <c r="C215" s="262" t="s">
        <v>66</v>
      </c>
      <c r="D215" s="142" t="s">
        <v>1627</v>
      </c>
    </row>
    <row r="216" spans="1:4" x14ac:dyDescent="0.25">
      <c r="A216" s="143" t="s">
        <v>1423</v>
      </c>
      <c r="C216" s="262" t="s">
        <v>65</v>
      </c>
      <c r="D216" s="142" t="s">
        <v>1492</v>
      </c>
    </row>
    <row r="217" spans="1:4" x14ac:dyDescent="0.25">
      <c r="A217" s="143" t="s">
        <v>1423</v>
      </c>
      <c r="C217" s="262" t="s">
        <v>873</v>
      </c>
      <c r="D217" s="142" t="s">
        <v>1489</v>
      </c>
    </row>
    <row r="218" spans="1:4" ht="30" x14ac:dyDescent="0.25">
      <c r="A218" s="143" t="s">
        <v>465</v>
      </c>
      <c r="B218" s="74" t="s">
        <v>1240</v>
      </c>
      <c r="D218" s="142" t="s">
        <v>1423</v>
      </c>
    </row>
    <row r="219" spans="1:4" x14ac:dyDescent="0.25">
      <c r="A219" s="143" t="s">
        <v>1423</v>
      </c>
      <c r="C219" s="262" t="s">
        <v>63</v>
      </c>
      <c r="D219" s="142" t="s">
        <v>1493</v>
      </c>
    </row>
    <row r="220" spans="1:4" x14ac:dyDescent="0.25">
      <c r="A220" s="143" t="s">
        <v>1423</v>
      </c>
      <c r="C220" s="262" t="s">
        <v>64</v>
      </c>
      <c r="D220" s="142" t="s">
        <v>1628</v>
      </c>
    </row>
    <row r="221" spans="1:4" x14ac:dyDescent="0.25">
      <c r="A221" s="143" t="s">
        <v>1423</v>
      </c>
      <c r="C221" s="262" t="s">
        <v>66</v>
      </c>
      <c r="D221" s="142" t="s">
        <v>1494</v>
      </c>
    </row>
    <row r="222" spans="1:4" x14ac:dyDescent="0.25">
      <c r="A222" s="143" t="s">
        <v>1423</v>
      </c>
      <c r="C222" s="262" t="s">
        <v>65</v>
      </c>
      <c r="D222" s="142" t="s">
        <v>1495</v>
      </c>
    </row>
    <row r="223" spans="1:4" x14ac:dyDescent="0.25">
      <c r="A223" s="143" t="s">
        <v>1423</v>
      </c>
      <c r="C223" s="262" t="s">
        <v>873</v>
      </c>
      <c r="D223" s="142" t="s">
        <v>1489</v>
      </c>
    </row>
    <row r="224" spans="1:4" ht="30" x14ac:dyDescent="0.25">
      <c r="A224" s="143" t="s">
        <v>1395</v>
      </c>
      <c r="B224" s="74" t="s">
        <v>1247</v>
      </c>
      <c r="D224" s="142" t="s">
        <v>1423</v>
      </c>
    </row>
    <row r="225" spans="1:4" x14ac:dyDescent="0.25">
      <c r="A225" s="143" t="s">
        <v>1423</v>
      </c>
      <c r="C225" s="262" t="s">
        <v>63</v>
      </c>
      <c r="D225" s="142" t="s">
        <v>1496</v>
      </c>
    </row>
    <row r="226" spans="1:4" x14ac:dyDescent="0.25">
      <c r="A226" s="143" t="s">
        <v>1423</v>
      </c>
      <c r="C226" s="262" t="s">
        <v>64</v>
      </c>
      <c r="D226" s="142" t="s">
        <v>1497</v>
      </c>
    </row>
    <row r="227" spans="1:4" x14ac:dyDescent="0.25">
      <c r="A227" s="143" t="s">
        <v>1423</v>
      </c>
      <c r="C227" s="262" t="s">
        <v>66</v>
      </c>
      <c r="D227" s="142" t="s">
        <v>1498</v>
      </c>
    </row>
    <row r="228" spans="1:4" x14ac:dyDescent="0.25">
      <c r="A228" s="143" t="s">
        <v>1423</v>
      </c>
      <c r="C228" s="262" t="s">
        <v>65</v>
      </c>
      <c r="D228" s="142" t="s">
        <v>1499</v>
      </c>
    </row>
    <row r="229" spans="1:4" x14ac:dyDescent="0.25">
      <c r="A229" s="143" t="s">
        <v>1423</v>
      </c>
      <c r="C229" s="262" t="s">
        <v>873</v>
      </c>
      <c r="D229" s="142" t="s">
        <v>1489</v>
      </c>
    </row>
    <row r="230" spans="1:4" ht="45" x14ac:dyDescent="0.25">
      <c r="A230" s="143" t="s">
        <v>1397</v>
      </c>
      <c r="B230" s="74" t="s">
        <v>1255</v>
      </c>
      <c r="D230" s="142" t="s">
        <v>1423</v>
      </c>
    </row>
    <row r="231" spans="1:4" x14ac:dyDescent="0.25">
      <c r="A231" s="143" t="s">
        <v>1423</v>
      </c>
      <c r="C231" s="262" t="s">
        <v>63</v>
      </c>
      <c r="D231" s="142" t="s">
        <v>1629</v>
      </c>
    </row>
    <row r="232" spans="1:4" x14ac:dyDescent="0.25">
      <c r="A232" s="143" t="s">
        <v>1423</v>
      </c>
      <c r="C232" s="262" t="s">
        <v>64</v>
      </c>
      <c r="D232" s="142" t="s">
        <v>1500</v>
      </c>
    </row>
    <row r="233" spans="1:4" x14ac:dyDescent="0.25">
      <c r="A233" s="143" t="s">
        <v>1423</v>
      </c>
      <c r="C233" s="262" t="s">
        <v>66</v>
      </c>
      <c r="D233" s="142" t="s">
        <v>1703</v>
      </c>
    </row>
    <row r="234" spans="1:4" x14ac:dyDescent="0.25">
      <c r="A234" s="143" t="s">
        <v>1423</v>
      </c>
      <c r="C234" s="262" t="s">
        <v>65</v>
      </c>
      <c r="D234" s="142" t="s">
        <v>1630</v>
      </c>
    </row>
    <row r="235" spans="1:4" ht="45" x14ac:dyDescent="0.25">
      <c r="A235" s="143" t="s">
        <v>466</v>
      </c>
      <c r="B235" s="74" t="s">
        <v>1262</v>
      </c>
      <c r="D235" s="142" t="s">
        <v>1423</v>
      </c>
    </row>
    <row r="236" spans="1:4" x14ac:dyDescent="0.25">
      <c r="A236" s="143" t="s">
        <v>1423</v>
      </c>
      <c r="C236" s="262" t="s">
        <v>63</v>
      </c>
      <c r="D236" s="142" t="s">
        <v>1631</v>
      </c>
    </row>
    <row r="237" spans="1:4" x14ac:dyDescent="0.25">
      <c r="A237" s="143" t="s">
        <v>1423</v>
      </c>
      <c r="C237" s="262" t="s">
        <v>64</v>
      </c>
      <c r="D237" s="142" t="s">
        <v>1632</v>
      </c>
    </row>
    <row r="238" spans="1:4" x14ac:dyDescent="0.25">
      <c r="A238" s="143" t="s">
        <v>1423</v>
      </c>
      <c r="C238" s="262" t="s">
        <v>66</v>
      </c>
      <c r="D238" s="142" t="s">
        <v>1501</v>
      </c>
    </row>
    <row r="239" spans="1:4" x14ac:dyDescent="0.25">
      <c r="A239" s="143" t="s">
        <v>1423</v>
      </c>
      <c r="C239" s="262" t="s">
        <v>65</v>
      </c>
      <c r="D239" s="142" t="s">
        <v>1502</v>
      </c>
    </row>
    <row r="240" spans="1:4" ht="45" x14ac:dyDescent="0.25">
      <c r="A240" s="143" t="s">
        <v>476</v>
      </c>
      <c r="B240" s="74" t="s">
        <v>1269</v>
      </c>
      <c r="D240" s="142" t="s">
        <v>1423</v>
      </c>
    </row>
    <row r="241" spans="1:4" x14ac:dyDescent="0.25">
      <c r="A241" s="143" t="s">
        <v>1423</v>
      </c>
      <c r="C241" s="262" t="s">
        <v>63</v>
      </c>
      <c r="D241" s="142" t="s">
        <v>1636</v>
      </c>
    </row>
    <row r="242" spans="1:4" x14ac:dyDescent="0.25">
      <c r="A242" s="143" t="s">
        <v>1423</v>
      </c>
      <c r="C242" s="262" t="s">
        <v>64</v>
      </c>
      <c r="D242" s="142" t="s">
        <v>1637</v>
      </c>
    </row>
    <row r="243" spans="1:4" x14ac:dyDescent="0.25">
      <c r="A243" s="143" t="s">
        <v>1423</v>
      </c>
      <c r="C243" s="262" t="s">
        <v>66</v>
      </c>
      <c r="D243" s="142" t="s">
        <v>1638</v>
      </c>
    </row>
    <row r="244" spans="1:4" x14ac:dyDescent="0.25">
      <c r="A244" s="143" t="s">
        <v>1423</v>
      </c>
      <c r="C244" s="262" t="s">
        <v>65</v>
      </c>
      <c r="D244" s="142" t="s">
        <v>1639</v>
      </c>
    </row>
    <row r="245" spans="1:4" ht="60" x14ac:dyDescent="0.25">
      <c r="A245" s="143" t="s">
        <v>475</v>
      </c>
      <c r="B245" s="74" t="s">
        <v>1276</v>
      </c>
      <c r="D245" s="142" t="s">
        <v>1423</v>
      </c>
    </row>
    <row r="246" spans="1:4" x14ac:dyDescent="0.25">
      <c r="A246" s="143" t="s">
        <v>1423</v>
      </c>
      <c r="C246" s="262" t="s">
        <v>63</v>
      </c>
      <c r="D246" s="142" t="s">
        <v>1633</v>
      </c>
    </row>
    <row r="247" spans="1:4" x14ac:dyDescent="0.25">
      <c r="A247" s="143" t="s">
        <v>1423</v>
      </c>
      <c r="C247" s="262" t="s">
        <v>64</v>
      </c>
      <c r="D247" s="142" t="s">
        <v>1634</v>
      </c>
    </row>
    <row r="248" spans="1:4" x14ac:dyDescent="0.25">
      <c r="A248" s="143" t="s">
        <v>1423</v>
      </c>
      <c r="C248" s="262" t="s">
        <v>66</v>
      </c>
      <c r="D248" s="142" t="s">
        <v>1635</v>
      </c>
    </row>
    <row r="249" spans="1:4" x14ac:dyDescent="0.25">
      <c r="A249" s="143" t="s">
        <v>1423</v>
      </c>
      <c r="C249" s="262" t="s">
        <v>65</v>
      </c>
      <c r="D249" s="142" t="s">
        <v>1503</v>
      </c>
    </row>
    <row r="250" spans="1:4" ht="45" x14ac:dyDescent="0.25">
      <c r="A250" s="143" t="s">
        <v>474</v>
      </c>
      <c r="B250" s="74" t="s">
        <v>1283</v>
      </c>
      <c r="D250" s="142" t="s">
        <v>1423</v>
      </c>
    </row>
    <row r="251" spans="1:4" x14ac:dyDescent="0.25">
      <c r="A251" s="143" t="s">
        <v>1423</v>
      </c>
      <c r="C251" s="262" t="s">
        <v>63</v>
      </c>
      <c r="D251" s="142" t="s">
        <v>1640</v>
      </c>
    </row>
    <row r="252" spans="1:4" x14ac:dyDescent="0.25">
      <c r="A252" s="143" t="s">
        <v>1423</v>
      </c>
      <c r="C252" s="262" t="s">
        <v>64</v>
      </c>
      <c r="D252" s="142" t="s">
        <v>1641</v>
      </c>
    </row>
    <row r="253" spans="1:4" x14ac:dyDescent="0.25">
      <c r="A253" s="143" t="s">
        <v>1423</v>
      </c>
      <c r="C253" s="262" t="s">
        <v>66</v>
      </c>
      <c r="D253" s="142" t="s">
        <v>1642</v>
      </c>
    </row>
    <row r="254" spans="1:4" x14ac:dyDescent="0.25">
      <c r="A254" s="143" t="s">
        <v>1423</v>
      </c>
      <c r="C254" s="262" t="s">
        <v>65</v>
      </c>
      <c r="D254" s="142" t="s">
        <v>1643</v>
      </c>
    </row>
    <row r="255" spans="1:4" ht="45" x14ac:dyDescent="0.25">
      <c r="A255" s="143" t="s">
        <v>473</v>
      </c>
      <c r="B255" s="74" t="s">
        <v>1290</v>
      </c>
      <c r="D255" s="142" t="s">
        <v>1423</v>
      </c>
    </row>
    <row r="256" spans="1:4" x14ac:dyDescent="0.25">
      <c r="A256" s="143" t="s">
        <v>1423</v>
      </c>
      <c r="C256" s="262" t="s">
        <v>63</v>
      </c>
      <c r="D256" s="142" t="s">
        <v>1644</v>
      </c>
    </row>
    <row r="257" spans="1:4" x14ac:dyDescent="0.25">
      <c r="A257" s="143" t="s">
        <v>1423</v>
      </c>
      <c r="C257" s="262" t="s">
        <v>64</v>
      </c>
      <c r="D257" s="142" t="s">
        <v>1504</v>
      </c>
    </row>
    <row r="258" spans="1:4" x14ac:dyDescent="0.25">
      <c r="A258" s="143" t="s">
        <v>1423</v>
      </c>
      <c r="C258" s="262" t="s">
        <v>66</v>
      </c>
      <c r="D258" s="142" t="s">
        <v>1505</v>
      </c>
    </row>
    <row r="259" spans="1:4" x14ac:dyDescent="0.25">
      <c r="A259" s="143" t="s">
        <v>1423</v>
      </c>
      <c r="C259" s="262" t="s">
        <v>65</v>
      </c>
      <c r="D259" s="142" t="s">
        <v>1506</v>
      </c>
    </row>
    <row r="260" spans="1:4" ht="30" x14ac:dyDescent="0.25">
      <c r="A260" s="143" t="s">
        <v>472</v>
      </c>
      <c r="B260" s="74" t="s">
        <v>1297</v>
      </c>
      <c r="D260" s="142" t="s">
        <v>1423</v>
      </c>
    </row>
    <row r="261" spans="1:4" x14ac:dyDescent="0.25">
      <c r="A261" s="143" t="s">
        <v>1423</v>
      </c>
      <c r="C261" s="262" t="s">
        <v>63</v>
      </c>
      <c r="D261" s="142" t="s">
        <v>1645</v>
      </c>
    </row>
    <row r="262" spans="1:4" x14ac:dyDescent="0.25">
      <c r="A262" s="143" t="s">
        <v>1423</v>
      </c>
      <c r="C262" s="262" t="s">
        <v>64</v>
      </c>
      <c r="D262" s="142" t="s">
        <v>1507</v>
      </c>
    </row>
    <row r="263" spans="1:4" x14ac:dyDescent="0.25">
      <c r="A263" s="143" t="s">
        <v>1423</v>
      </c>
      <c r="C263" s="262" t="s">
        <v>66</v>
      </c>
      <c r="D263" s="142" t="s">
        <v>1646</v>
      </c>
    </row>
    <row r="264" spans="1:4" x14ac:dyDescent="0.25">
      <c r="A264" s="143" t="s">
        <v>1423</v>
      </c>
      <c r="C264" s="262" t="s">
        <v>65</v>
      </c>
      <c r="D264" s="142" t="s">
        <v>1508</v>
      </c>
    </row>
    <row r="265" spans="1:4" ht="30" x14ac:dyDescent="0.25">
      <c r="A265" s="143" t="s">
        <v>1398</v>
      </c>
      <c r="B265" s="74" t="s">
        <v>1304</v>
      </c>
      <c r="D265" s="142" t="s">
        <v>1423</v>
      </c>
    </row>
    <row r="266" spans="1:4" x14ac:dyDescent="0.25">
      <c r="A266" s="143" t="s">
        <v>1423</v>
      </c>
      <c r="C266" s="262" t="s">
        <v>63</v>
      </c>
      <c r="D266" s="142" t="s">
        <v>1647</v>
      </c>
    </row>
    <row r="267" spans="1:4" x14ac:dyDescent="0.25">
      <c r="A267" s="143" t="s">
        <v>1423</v>
      </c>
      <c r="C267" s="262" t="s">
        <v>64</v>
      </c>
      <c r="D267" s="142" t="s">
        <v>1648</v>
      </c>
    </row>
    <row r="268" spans="1:4" x14ac:dyDescent="0.25">
      <c r="A268" s="143" t="s">
        <v>1423</v>
      </c>
      <c r="C268" s="262" t="s">
        <v>66</v>
      </c>
      <c r="D268" s="142" t="s">
        <v>1509</v>
      </c>
    </row>
    <row r="269" spans="1:4" x14ac:dyDescent="0.25">
      <c r="A269" s="143" t="s">
        <v>1423</v>
      </c>
      <c r="C269" s="262" t="s">
        <v>65</v>
      </c>
      <c r="D269" s="142" t="s">
        <v>1510</v>
      </c>
    </row>
    <row r="270" spans="1:4" ht="45" x14ac:dyDescent="0.25">
      <c r="A270" s="143" t="s">
        <v>471</v>
      </c>
      <c r="B270" s="74" t="s">
        <v>1311</v>
      </c>
      <c r="D270" s="142" t="s">
        <v>1423</v>
      </c>
    </row>
    <row r="271" spans="1:4" x14ac:dyDescent="0.25">
      <c r="A271" s="143" t="s">
        <v>1423</v>
      </c>
      <c r="C271" s="262" t="s">
        <v>63</v>
      </c>
      <c r="D271" s="142" t="s">
        <v>1649</v>
      </c>
    </row>
    <row r="272" spans="1:4" x14ac:dyDescent="0.25">
      <c r="A272" s="143" t="s">
        <v>1423</v>
      </c>
      <c r="C272" s="262" t="s">
        <v>64</v>
      </c>
      <c r="D272" s="142" t="s">
        <v>1650</v>
      </c>
    </row>
    <row r="273" spans="1:4" x14ac:dyDescent="0.25">
      <c r="A273" s="143" t="s">
        <v>1423</v>
      </c>
      <c r="C273" s="262" t="s">
        <v>66</v>
      </c>
      <c r="D273" s="142" t="s">
        <v>1651</v>
      </c>
    </row>
    <row r="274" spans="1:4" x14ac:dyDescent="0.25">
      <c r="A274" s="143" t="s">
        <v>1423</v>
      </c>
      <c r="C274" s="262" t="s">
        <v>65</v>
      </c>
      <c r="D274" s="142" t="s">
        <v>1652</v>
      </c>
    </row>
    <row r="275" spans="1:4" ht="30" x14ac:dyDescent="0.25">
      <c r="A275" s="315" t="s">
        <v>1518</v>
      </c>
      <c r="B275" s="317" t="s">
        <v>1347</v>
      </c>
      <c r="C275" s="318"/>
      <c r="D275" s="319" t="s">
        <v>1423</v>
      </c>
    </row>
    <row r="276" spans="1:4" x14ac:dyDescent="0.25">
      <c r="A276" s="315" t="s">
        <v>1423</v>
      </c>
      <c r="B276" s="317"/>
      <c r="C276" s="318" t="s">
        <v>63</v>
      </c>
      <c r="D276" s="319" t="s">
        <v>1653</v>
      </c>
    </row>
    <row r="277" spans="1:4" x14ac:dyDescent="0.25">
      <c r="A277" s="315" t="s">
        <v>1423</v>
      </c>
      <c r="B277" s="317"/>
      <c r="C277" s="318" t="s">
        <v>64</v>
      </c>
      <c r="D277" s="319" t="s">
        <v>1654</v>
      </c>
    </row>
    <row r="278" spans="1:4" x14ac:dyDescent="0.25">
      <c r="A278" s="315" t="s">
        <v>1423</v>
      </c>
      <c r="B278" s="317"/>
      <c r="C278" s="318" t="s">
        <v>66</v>
      </c>
      <c r="D278" s="319" t="s">
        <v>1656</v>
      </c>
    </row>
    <row r="279" spans="1:4" x14ac:dyDescent="0.25">
      <c r="A279" s="315" t="s">
        <v>1423</v>
      </c>
      <c r="B279" s="317"/>
      <c r="C279" s="318" t="s">
        <v>65</v>
      </c>
      <c r="D279" s="319" t="s">
        <v>1655</v>
      </c>
    </row>
    <row r="280" spans="1:4" ht="60" x14ac:dyDescent="0.25">
      <c r="A280" s="143" t="s">
        <v>470</v>
      </c>
      <c r="B280" s="74" t="s">
        <v>1318</v>
      </c>
      <c r="D280" s="142" t="s">
        <v>1423</v>
      </c>
    </row>
    <row r="281" spans="1:4" x14ac:dyDescent="0.25">
      <c r="A281" s="143" t="s">
        <v>1423</v>
      </c>
      <c r="C281" s="262" t="s">
        <v>63</v>
      </c>
      <c r="D281" s="142" t="s">
        <v>1511</v>
      </c>
    </row>
    <row r="282" spans="1:4" x14ac:dyDescent="0.25">
      <c r="A282" s="143" t="s">
        <v>1423</v>
      </c>
      <c r="C282" s="262" t="s">
        <v>64</v>
      </c>
      <c r="D282" s="142" t="s">
        <v>1657</v>
      </c>
    </row>
    <row r="283" spans="1:4" x14ac:dyDescent="0.25">
      <c r="A283" s="143" t="s">
        <v>1423</v>
      </c>
      <c r="C283" s="262" t="s">
        <v>66</v>
      </c>
      <c r="D283" s="142" t="s">
        <v>1512</v>
      </c>
    </row>
    <row r="284" spans="1:4" x14ac:dyDescent="0.25">
      <c r="A284" s="143" t="s">
        <v>1423</v>
      </c>
      <c r="C284" s="262" t="s">
        <v>65</v>
      </c>
      <c r="D284" s="142" t="s">
        <v>1658</v>
      </c>
    </row>
    <row r="285" spans="1:4" ht="45" x14ac:dyDescent="0.25">
      <c r="A285" s="143" t="s">
        <v>469</v>
      </c>
      <c r="B285" s="74" t="s">
        <v>1325</v>
      </c>
      <c r="D285" s="142" t="s">
        <v>1423</v>
      </c>
    </row>
    <row r="286" spans="1:4" x14ac:dyDescent="0.25">
      <c r="A286" s="143" t="s">
        <v>1423</v>
      </c>
      <c r="C286" s="262" t="s">
        <v>63</v>
      </c>
      <c r="D286" s="142" t="s">
        <v>1661</v>
      </c>
    </row>
    <row r="287" spans="1:4" x14ac:dyDescent="0.25">
      <c r="A287" s="143" t="s">
        <v>1423</v>
      </c>
      <c r="C287" s="262" t="s">
        <v>64</v>
      </c>
      <c r="D287" s="142" t="s">
        <v>1662</v>
      </c>
    </row>
    <row r="288" spans="1:4" x14ac:dyDescent="0.25">
      <c r="A288" s="143" t="s">
        <v>1423</v>
      </c>
      <c r="C288" s="262" t="s">
        <v>66</v>
      </c>
      <c r="D288" s="142" t="s">
        <v>1663</v>
      </c>
    </row>
    <row r="289" spans="1:4" x14ac:dyDescent="0.25">
      <c r="A289" s="143" t="s">
        <v>1423</v>
      </c>
      <c r="C289" s="262" t="s">
        <v>65</v>
      </c>
      <c r="D289" s="142" t="s">
        <v>1664</v>
      </c>
    </row>
    <row r="290" spans="1:4" ht="60" x14ac:dyDescent="0.25">
      <c r="A290" s="143" t="s">
        <v>468</v>
      </c>
      <c r="B290" s="74" t="s">
        <v>1332</v>
      </c>
      <c r="D290" s="142" t="s">
        <v>1423</v>
      </c>
    </row>
    <row r="291" spans="1:4" x14ac:dyDescent="0.25">
      <c r="A291" s="143" t="s">
        <v>1423</v>
      </c>
      <c r="C291" s="262" t="s">
        <v>63</v>
      </c>
      <c r="D291" s="142" t="s">
        <v>1513</v>
      </c>
    </row>
    <row r="292" spans="1:4" x14ac:dyDescent="0.25">
      <c r="A292" s="143" t="s">
        <v>1423</v>
      </c>
      <c r="C292" s="262" t="s">
        <v>64</v>
      </c>
      <c r="D292" s="142" t="s">
        <v>1514</v>
      </c>
    </row>
    <row r="293" spans="1:4" x14ac:dyDescent="0.25">
      <c r="A293" s="143" t="s">
        <v>1423</v>
      </c>
      <c r="C293" s="262" t="s">
        <v>66</v>
      </c>
      <c r="D293" s="142" t="s">
        <v>1659</v>
      </c>
    </row>
    <row r="294" spans="1:4" x14ac:dyDescent="0.25">
      <c r="A294" s="143" t="s">
        <v>1423</v>
      </c>
      <c r="C294" s="262" t="s">
        <v>65</v>
      </c>
      <c r="D294" s="142" t="s">
        <v>1660</v>
      </c>
    </row>
    <row r="295" spans="1:4" ht="45" x14ac:dyDescent="0.25">
      <c r="A295" s="143" t="s">
        <v>467</v>
      </c>
      <c r="B295" s="74" t="s">
        <v>1339</v>
      </c>
      <c r="D295" s="142" t="s">
        <v>1423</v>
      </c>
    </row>
    <row r="296" spans="1:4" x14ac:dyDescent="0.25">
      <c r="A296" s="143" t="s">
        <v>1423</v>
      </c>
      <c r="C296" s="262" t="s">
        <v>541</v>
      </c>
      <c r="D296" s="142" t="s">
        <v>1706</v>
      </c>
    </row>
    <row r="297" spans="1:4" x14ac:dyDescent="0.25">
      <c r="A297" s="143" t="s">
        <v>1423</v>
      </c>
      <c r="C297" s="262" t="s">
        <v>543</v>
      </c>
      <c r="D297" s="142" t="s">
        <v>1665</v>
      </c>
    </row>
    <row r="298" spans="1:4" x14ac:dyDescent="0.25">
      <c r="A298" s="143" t="s">
        <v>1423</v>
      </c>
      <c r="C298" s="262" t="s">
        <v>545</v>
      </c>
      <c r="D298" s="142" t="s">
        <v>1666</v>
      </c>
    </row>
    <row r="299" spans="1:4" x14ac:dyDescent="0.25">
      <c r="A299" s="143" t="s">
        <v>1423</v>
      </c>
      <c r="C299" s="262" t="s">
        <v>547</v>
      </c>
      <c r="D299" s="142" t="s">
        <v>1667</v>
      </c>
    </row>
    <row r="300" spans="1:4" ht="105" x14ac:dyDescent="0.25">
      <c r="A300" s="143" t="s">
        <v>1401</v>
      </c>
      <c r="B300" s="74" t="s">
        <v>1686</v>
      </c>
      <c r="D300" s="142" t="s">
        <v>1423</v>
      </c>
    </row>
    <row r="301" spans="1:4" x14ac:dyDescent="0.25">
      <c r="A301" s="143" t="s">
        <v>1423</v>
      </c>
      <c r="C301" s="262" t="s">
        <v>63</v>
      </c>
      <c r="D301" s="142" t="s">
        <v>1668</v>
      </c>
    </row>
    <row r="302" spans="1:4" x14ac:dyDescent="0.25">
      <c r="A302" s="143" t="s">
        <v>1423</v>
      </c>
      <c r="C302" s="262" t="s">
        <v>64</v>
      </c>
      <c r="D302" s="142" t="s">
        <v>1669</v>
      </c>
    </row>
    <row r="303" spans="1:4" x14ac:dyDescent="0.25">
      <c r="A303" s="143" t="s">
        <v>1423</v>
      </c>
      <c r="C303" s="262" t="s">
        <v>66</v>
      </c>
      <c r="D303" s="142" t="s">
        <v>1670</v>
      </c>
    </row>
    <row r="304" spans="1:4" x14ac:dyDescent="0.25">
      <c r="A304" s="143" t="s">
        <v>1423</v>
      </c>
      <c r="C304" s="262" t="s">
        <v>65</v>
      </c>
      <c r="D304" s="142" t="s">
        <v>1671</v>
      </c>
    </row>
    <row r="305" spans="1:4" ht="60" x14ac:dyDescent="0.25">
      <c r="A305" s="143" t="s">
        <v>1403</v>
      </c>
      <c r="B305" s="74" t="s">
        <v>1358</v>
      </c>
      <c r="D305" s="142" t="s">
        <v>1423</v>
      </c>
    </row>
    <row r="306" spans="1:4" x14ac:dyDescent="0.25">
      <c r="A306" s="143" t="s">
        <v>1423</v>
      </c>
      <c r="C306" s="262" t="s">
        <v>63</v>
      </c>
      <c r="D306" s="142" t="s">
        <v>1672</v>
      </c>
    </row>
    <row r="307" spans="1:4" x14ac:dyDescent="0.25">
      <c r="A307" s="143" t="s">
        <v>1423</v>
      </c>
      <c r="C307" s="262" t="s">
        <v>64</v>
      </c>
      <c r="D307" s="142" t="s">
        <v>1673</v>
      </c>
    </row>
    <row r="308" spans="1:4" x14ac:dyDescent="0.25">
      <c r="A308" s="143" t="s">
        <v>1423</v>
      </c>
      <c r="C308" s="262" t="s">
        <v>66</v>
      </c>
      <c r="D308" s="142" t="s">
        <v>1674</v>
      </c>
    </row>
    <row r="309" spans="1:4" x14ac:dyDescent="0.25">
      <c r="A309" s="143" t="s">
        <v>1423</v>
      </c>
      <c r="C309" s="262" t="s">
        <v>65</v>
      </c>
      <c r="D309" s="142" t="s">
        <v>1675</v>
      </c>
    </row>
    <row r="310" spans="1:4" ht="45" x14ac:dyDescent="0.25">
      <c r="A310" s="143" t="s">
        <v>1406</v>
      </c>
      <c r="B310" s="74" t="s">
        <v>1687</v>
      </c>
      <c r="D310" s="142" t="s">
        <v>1423</v>
      </c>
    </row>
    <row r="311" spans="1:4" x14ac:dyDescent="0.25">
      <c r="A311" s="143" t="s">
        <v>1423</v>
      </c>
      <c r="C311" s="262" t="s">
        <v>63</v>
      </c>
      <c r="D311" s="142" t="s">
        <v>1676</v>
      </c>
    </row>
    <row r="312" spans="1:4" x14ac:dyDescent="0.25">
      <c r="A312" s="143" t="s">
        <v>1423</v>
      </c>
      <c r="C312" s="262" t="s">
        <v>64</v>
      </c>
      <c r="D312" s="142" t="s">
        <v>1677</v>
      </c>
    </row>
    <row r="313" spans="1:4" x14ac:dyDescent="0.25">
      <c r="A313" s="143" t="s">
        <v>1423</v>
      </c>
      <c r="C313" s="262" t="s">
        <v>66</v>
      </c>
      <c r="D313" s="142" t="s">
        <v>1678</v>
      </c>
    </row>
    <row r="314" spans="1:4" x14ac:dyDescent="0.25">
      <c r="A314" s="143" t="s">
        <v>1423</v>
      </c>
      <c r="C314" s="262" t="s">
        <v>65</v>
      </c>
      <c r="D314" s="142" t="s">
        <v>1679</v>
      </c>
    </row>
    <row r="315" spans="1:4" ht="45" x14ac:dyDescent="0.25">
      <c r="A315" s="143" t="s">
        <v>1409</v>
      </c>
      <c r="B315" s="74" t="s">
        <v>1372</v>
      </c>
      <c r="D315" s="142" t="s">
        <v>1423</v>
      </c>
    </row>
    <row r="316" spans="1:4" x14ac:dyDescent="0.25">
      <c r="A316" s="143" t="s">
        <v>1423</v>
      </c>
      <c r="C316" s="262" t="s">
        <v>63</v>
      </c>
      <c r="D316" s="142" t="s">
        <v>1515</v>
      </c>
    </row>
    <row r="317" spans="1:4" x14ac:dyDescent="0.25">
      <c r="A317" s="143" t="s">
        <v>1423</v>
      </c>
      <c r="C317" s="262" t="s">
        <v>64</v>
      </c>
      <c r="D317" s="142" t="s">
        <v>1680</v>
      </c>
    </row>
    <row r="318" spans="1:4" x14ac:dyDescent="0.25">
      <c r="A318" s="143" t="s">
        <v>1423</v>
      </c>
      <c r="C318" s="262" t="s">
        <v>66</v>
      </c>
      <c r="D318" s="142" t="s">
        <v>1681</v>
      </c>
    </row>
    <row r="319" spans="1:4" x14ac:dyDescent="0.25">
      <c r="A319" s="143" t="s">
        <v>1423</v>
      </c>
      <c r="C319" s="262" t="s">
        <v>65</v>
      </c>
      <c r="D319" s="142" t="s">
        <v>1682</v>
      </c>
    </row>
    <row r="320" spans="1:4" ht="60" x14ac:dyDescent="0.25">
      <c r="A320" s="143" t="s">
        <v>1417</v>
      </c>
      <c r="B320" s="140" t="s">
        <v>1412</v>
      </c>
      <c r="C320" s="263"/>
      <c r="D320" s="142" t="s">
        <v>1423</v>
      </c>
    </row>
    <row r="321" spans="1:4" x14ac:dyDescent="0.25">
      <c r="A321" s="143" t="s">
        <v>1423</v>
      </c>
      <c r="C321" s="263" t="s">
        <v>63</v>
      </c>
      <c r="D321" s="142" t="s">
        <v>1516</v>
      </c>
    </row>
    <row r="322" spans="1:4" x14ac:dyDescent="0.25">
      <c r="A322" s="143" t="s">
        <v>1423</v>
      </c>
      <c r="C322" s="263" t="s">
        <v>64</v>
      </c>
      <c r="D322" s="142" t="s">
        <v>1683</v>
      </c>
    </row>
    <row r="323" spans="1:4" x14ac:dyDescent="0.25">
      <c r="A323" s="143" t="s">
        <v>1423</v>
      </c>
      <c r="C323" s="263" t="s">
        <v>66</v>
      </c>
      <c r="D323" s="142" t="s">
        <v>1684</v>
      </c>
    </row>
    <row r="324" spans="1:4" x14ac:dyDescent="0.25">
      <c r="A324" s="143" t="s">
        <v>1423</v>
      </c>
      <c r="C324" s="263" t="s">
        <v>65</v>
      </c>
      <c r="D324" s="142" t="s">
        <v>1685</v>
      </c>
    </row>
    <row r="325" spans="1:4" x14ac:dyDescent="0.25">
      <c r="A325" s="143" t="s">
        <v>1423</v>
      </c>
    </row>
  </sheetData>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90" zoomScaleNormal="90" workbookViewId="0">
      <pane ySplit="1" topLeftCell="A53" activePane="bottomLeft" state="frozen"/>
      <selection pane="bottomLeft" activeCell="B56" sqref="B56"/>
    </sheetView>
  </sheetViews>
  <sheetFormatPr defaultRowHeight="15" x14ac:dyDescent="0.25"/>
  <cols>
    <col min="1" max="1" width="12" style="143" hidden="1" customWidth="1"/>
    <col min="2" max="2" width="10" style="143" customWidth="1"/>
    <col min="3" max="3" width="33.140625" style="74" customWidth="1"/>
    <col min="4" max="16384" width="9.140625" style="72"/>
  </cols>
  <sheetData>
    <row r="1" spans="1:3" ht="15.75" x14ac:dyDescent="0.25">
      <c r="B1" s="114" t="s">
        <v>643</v>
      </c>
      <c r="C1" s="115" t="s">
        <v>1</v>
      </c>
    </row>
    <row r="2" spans="1:3" ht="45" x14ac:dyDescent="0.25">
      <c r="A2" s="143" t="s">
        <v>5</v>
      </c>
      <c r="B2" s="143" t="s">
        <v>252</v>
      </c>
      <c r="C2" s="74" t="s">
        <v>938</v>
      </c>
    </row>
    <row r="3" spans="1:3" ht="30" x14ac:dyDescent="0.25">
      <c r="A3" s="143" t="s">
        <v>80</v>
      </c>
      <c r="B3" s="143" t="s">
        <v>253</v>
      </c>
      <c r="C3" s="74" t="s">
        <v>946</v>
      </c>
    </row>
    <row r="4" spans="1:3" ht="45" x14ac:dyDescent="0.25">
      <c r="A4" s="143" t="s">
        <v>86</v>
      </c>
      <c r="B4" s="143" t="s">
        <v>254</v>
      </c>
      <c r="C4" s="74" t="s">
        <v>953</v>
      </c>
    </row>
    <row r="5" spans="1:3" ht="45" x14ac:dyDescent="0.25">
      <c r="A5" s="143" t="s">
        <v>92</v>
      </c>
      <c r="B5" s="143" t="s">
        <v>255</v>
      </c>
      <c r="C5" s="74" t="s">
        <v>960</v>
      </c>
    </row>
    <row r="6" spans="1:3" ht="45" x14ac:dyDescent="0.25">
      <c r="A6" s="143" t="s">
        <v>12</v>
      </c>
      <c r="B6" s="143" t="s">
        <v>256</v>
      </c>
      <c r="C6" s="74" t="s">
        <v>994</v>
      </c>
    </row>
    <row r="7" spans="1:3" ht="45" x14ac:dyDescent="0.25">
      <c r="A7" s="143" t="s">
        <v>67</v>
      </c>
      <c r="B7" s="143" t="s">
        <v>257</v>
      </c>
      <c r="C7" s="74" t="s">
        <v>978</v>
      </c>
    </row>
    <row r="8" spans="1:3" ht="45" x14ac:dyDescent="0.25">
      <c r="A8" s="143" t="s">
        <v>29</v>
      </c>
      <c r="B8" s="143" t="s">
        <v>258</v>
      </c>
      <c r="C8" s="74" t="s">
        <v>973</v>
      </c>
    </row>
    <row r="9" spans="1:3" ht="45" x14ac:dyDescent="0.25">
      <c r="A9" s="143" t="s">
        <v>33</v>
      </c>
      <c r="B9" s="143" t="s">
        <v>259</v>
      </c>
      <c r="C9" s="74" t="s">
        <v>985</v>
      </c>
    </row>
    <row r="10" spans="1:3" ht="45" x14ac:dyDescent="0.25">
      <c r="A10" s="143" t="s">
        <v>5</v>
      </c>
      <c r="B10" s="143" t="s">
        <v>260</v>
      </c>
      <c r="C10" s="74" t="s">
        <v>997</v>
      </c>
    </row>
    <row r="11" spans="1:3" ht="30" x14ac:dyDescent="0.25">
      <c r="A11" s="143" t="s">
        <v>9</v>
      </c>
      <c r="B11" s="143" t="s">
        <v>1378</v>
      </c>
      <c r="C11" s="74" t="s">
        <v>1004</v>
      </c>
    </row>
    <row r="12" spans="1:3" ht="45" x14ac:dyDescent="0.25">
      <c r="A12" s="143" t="s">
        <v>634</v>
      </c>
      <c r="B12" s="143" t="s">
        <v>627</v>
      </c>
      <c r="C12" s="74" t="s">
        <v>1011</v>
      </c>
    </row>
    <row r="13" spans="1:3" ht="45" x14ac:dyDescent="0.25">
      <c r="A13" s="143" t="s">
        <v>92</v>
      </c>
      <c r="B13" s="143" t="s">
        <v>1379</v>
      </c>
      <c r="C13" s="74" t="s">
        <v>1018</v>
      </c>
    </row>
    <row r="14" spans="1:3" ht="60" x14ac:dyDescent="0.25">
      <c r="A14" s="143" t="s">
        <v>12</v>
      </c>
      <c r="B14" s="143" t="s">
        <v>261</v>
      </c>
      <c r="C14" s="74" t="s">
        <v>1025</v>
      </c>
    </row>
    <row r="15" spans="1:3" ht="45" x14ac:dyDescent="0.25">
      <c r="A15" s="143" t="s">
        <v>67</v>
      </c>
      <c r="B15" s="143" t="s">
        <v>454</v>
      </c>
      <c r="C15" s="74" t="s">
        <v>1032</v>
      </c>
    </row>
    <row r="16" spans="1:3" ht="45" x14ac:dyDescent="0.25">
      <c r="A16" s="143" t="s">
        <v>29</v>
      </c>
      <c r="B16" s="143" t="s">
        <v>262</v>
      </c>
      <c r="C16" s="74" t="s">
        <v>1039</v>
      </c>
    </row>
    <row r="17" spans="1:18" ht="45" x14ac:dyDescent="0.25">
      <c r="A17" s="143" t="s">
        <v>33</v>
      </c>
      <c r="B17" s="143" t="s">
        <v>263</v>
      </c>
      <c r="C17" s="74" t="s">
        <v>1046</v>
      </c>
    </row>
    <row r="18" spans="1:18" ht="45" x14ac:dyDescent="0.25">
      <c r="A18" s="143" t="s">
        <v>5</v>
      </c>
      <c r="B18" s="143" t="s">
        <v>455</v>
      </c>
      <c r="C18" s="74" t="s">
        <v>1053</v>
      </c>
    </row>
    <row r="19" spans="1:18" ht="30" x14ac:dyDescent="0.25">
      <c r="A19" s="143" t="s">
        <v>80</v>
      </c>
      <c r="B19" s="143" t="s">
        <v>264</v>
      </c>
      <c r="C19" s="74" t="s">
        <v>1060</v>
      </c>
    </row>
    <row r="20" spans="1:18" ht="45" x14ac:dyDescent="0.25">
      <c r="A20" s="143" t="s">
        <v>86</v>
      </c>
      <c r="B20" s="143" t="s">
        <v>265</v>
      </c>
      <c r="C20" s="74" t="s">
        <v>1067</v>
      </c>
    </row>
    <row r="21" spans="1:18" ht="45" x14ac:dyDescent="0.25">
      <c r="A21" s="143" t="s">
        <v>92</v>
      </c>
      <c r="B21" s="143" t="s">
        <v>1381</v>
      </c>
      <c r="C21" s="74" t="s">
        <v>1074</v>
      </c>
    </row>
    <row r="22" spans="1:18" ht="75" x14ac:dyDescent="0.25">
      <c r="A22" s="143" t="s">
        <v>12</v>
      </c>
      <c r="B22" s="143" t="s">
        <v>266</v>
      </c>
      <c r="C22" s="74" t="s">
        <v>1081</v>
      </c>
    </row>
    <row r="23" spans="1:18" ht="45" x14ac:dyDescent="0.25">
      <c r="A23" s="143" t="s">
        <v>67</v>
      </c>
      <c r="B23" s="143" t="s">
        <v>267</v>
      </c>
      <c r="C23" s="74" t="s">
        <v>1088</v>
      </c>
    </row>
    <row r="24" spans="1:18" ht="45" x14ac:dyDescent="0.25">
      <c r="A24" s="143" t="s">
        <v>29</v>
      </c>
      <c r="B24" s="143" t="s">
        <v>630</v>
      </c>
      <c r="C24" s="74" t="s">
        <v>1095</v>
      </c>
    </row>
    <row r="25" spans="1:18" ht="30" x14ac:dyDescent="0.25">
      <c r="A25" s="143" t="s">
        <v>176</v>
      </c>
      <c r="B25" s="143" t="s">
        <v>1384</v>
      </c>
      <c r="C25" s="74" t="s">
        <v>1102</v>
      </c>
    </row>
    <row r="26" spans="1:18" ht="45" x14ac:dyDescent="0.25">
      <c r="A26" s="143" t="s">
        <v>5</v>
      </c>
      <c r="B26" s="143" t="s">
        <v>456</v>
      </c>
      <c r="C26" s="74" t="s">
        <v>1109</v>
      </c>
    </row>
    <row r="27" spans="1:18" ht="30" x14ac:dyDescent="0.25">
      <c r="A27" s="143" t="s">
        <v>80</v>
      </c>
      <c r="B27" s="143" t="s">
        <v>457</v>
      </c>
      <c r="C27" s="74" t="s">
        <v>1116</v>
      </c>
    </row>
    <row r="28" spans="1:18" ht="30" x14ac:dyDescent="0.25">
      <c r="A28" s="143" t="s">
        <v>86</v>
      </c>
      <c r="B28" s="143" t="s">
        <v>1386</v>
      </c>
      <c r="C28" s="74" t="s">
        <v>1123</v>
      </c>
    </row>
    <row r="29" spans="1:18" ht="45" x14ac:dyDescent="0.25">
      <c r="A29" s="143" t="s">
        <v>92</v>
      </c>
      <c r="B29" s="143" t="s">
        <v>1388</v>
      </c>
      <c r="C29" s="74" t="s">
        <v>1130</v>
      </c>
    </row>
    <row r="30" spans="1:18" s="142" customFormat="1" ht="45" x14ac:dyDescent="0.25">
      <c r="A30" s="143" t="s">
        <v>12</v>
      </c>
      <c r="B30" s="143" t="s">
        <v>458</v>
      </c>
      <c r="C30" s="74" t="s">
        <v>1137</v>
      </c>
      <c r="D30" s="72"/>
      <c r="E30" s="72"/>
      <c r="F30" s="72"/>
      <c r="G30" s="72"/>
      <c r="H30" s="72"/>
      <c r="I30" s="72"/>
      <c r="J30" s="72"/>
      <c r="K30" s="72"/>
      <c r="L30" s="72"/>
      <c r="M30" s="72"/>
      <c r="N30" s="72"/>
      <c r="O30" s="72"/>
      <c r="P30" s="72"/>
      <c r="Q30" s="72"/>
      <c r="R30" s="72"/>
    </row>
    <row r="31" spans="1:18" s="142" customFormat="1" ht="45" x14ac:dyDescent="0.25">
      <c r="A31" s="143" t="s">
        <v>67</v>
      </c>
      <c r="B31" s="143" t="s">
        <v>459</v>
      </c>
      <c r="C31" s="74" t="s">
        <v>1144</v>
      </c>
      <c r="D31" s="72"/>
      <c r="E31" s="72"/>
      <c r="F31" s="72"/>
      <c r="G31" s="72"/>
      <c r="H31" s="72"/>
      <c r="I31" s="72"/>
      <c r="J31" s="72"/>
      <c r="K31" s="72"/>
      <c r="L31" s="72"/>
      <c r="M31" s="72"/>
      <c r="N31" s="72"/>
      <c r="O31" s="72"/>
      <c r="P31" s="72"/>
      <c r="Q31" s="72"/>
      <c r="R31" s="72"/>
    </row>
    <row r="32" spans="1:18" s="142" customFormat="1" ht="30" x14ac:dyDescent="0.25">
      <c r="A32" s="143" t="s">
        <v>29</v>
      </c>
      <c r="B32" s="143" t="s">
        <v>460</v>
      </c>
      <c r="C32" s="74" t="s">
        <v>1151</v>
      </c>
      <c r="D32" s="72"/>
      <c r="E32" s="72"/>
      <c r="F32" s="72"/>
      <c r="G32" s="72"/>
      <c r="H32" s="72"/>
      <c r="I32" s="72"/>
      <c r="J32" s="72"/>
      <c r="K32" s="72"/>
      <c r="L32" s="72"/>
      <c r="M32" s="72"/>
      <c r="N32" s="72"/>
      <c r="O32" s="72"/>
      <c r="P32" s="72"/>
      <c r="Q32" s="72"/>
      <c r="R32" s="72"/>
    </row>
    <row r="33" spans="1:18" s="142" customFormat="1" ht="45" x14ac:dyDescent="0.25">
      <c r="A33" s="143" t="s">
        <v>33</v>
      </c>
      <c r="B33" s="143" t="s">
        <v>461</v>
      </c>
      <c r="C33" s="74" t="s">
        <v>1158</v>
      </c>
      <c r="D33" s="72"/>
      <c r="E33" s="72"/>
      <c r="F33" s="72"/>
      <c r="G33" s="72"/>
      <c r="H33" s="72"/>
      <c r="I33" s="72"/>
      <c r="J33" s="72"/>
      <c r="K33" s="72"/>
      <c r="L33" s="72"/>
      <c r="M33" s="72"/>
      <c r="N33" s="72"/>
      <c r="O33" s="72"/>
      <c r="P33" s="72"/>
      <c r="Q33" s="72"/>
      <c r="R33" s="72"/>
    </row>
    <row r="34" spans="1:18" s="142" customFormat="1" ht="45" x14ac:dyDescent="0.25">
      <c r="A34" s="143" t="s">
        <v>5</v>
      </c>
      <c r="B34" s="143" t="s">
        <v>462</v>
      </c>
      <c r="C34" s="74" t="s">
        <v>1165</v>
      </c>
      <c r="D34" s="72"/>
      <c r="E34" s="72"/>
      <c r="F34" s="72"/>
      <c r="G34" s="72"/>
      <c r="H34" s="72"/>
      <c r="I34" s="72"/>
      <c r="J34" s="72"/>
      <c r="K34" s="72"/>
      <c r="L34" s="72"/>
      <c r="M34" s="72"/>
      <c r="N34" s="72"/>
      <c r="O34" s="72"/>
      <c r="P34" s="72"/>
      <c r="Q34" s="72"/>
      <c r="R34" s="72"/>
    </row>
    <row r="35" spans="1:18" s="142" customFormat="1" ht="30" x14ac:dyDescent="0.25">
      <c r="A35" s="143" t="s">
        <v>80</v>
      </c>
      <c r="B35" s="143" t="s">
        <v>477</v>
      </c>
      <c r="C35" s="74" t="s">
        <v>1172</v>
      </c>
      <c r="D35" s="72"/>
      <c r="E35" s="72"/>
      <c r="F35" s="72"/>
      <c r="G35" s="72"/>
      <c r="H35" s="72"/>
      <c r="I35" s="72"/>
      <c r="J35" s="72"/>
      <c r="K35" s="72"/>
      <c r="L35" s="72"/>
      <c r="M35" s="72"/>
      <c r="N35" s="72"/>
      <c r="O35" s="72"/>
      <c r="P35" s="72"/>
      <c r="Q35" s="72"/>
      <c r="R35" s="72"/>
    </row>
    <row r="36" spans="1:18" s="142" customFormat="1" ht="30" x14ac:dyDescent="0.25">
      <c r="A36" s="143" t="s">
        <v>86</v>
      </c>
      <c r="B36" s="143" t="s">
        <v>478</v>
      </c>
      <c r="C36" s="74" t="s">
        <v>1179</v>
      </c>
      <c r="D36" s="72"/>
      <c r="E36" s="72"/>
      <c r="F36" s="72"/>
      <c r="G36" s="72"/>
      <c r="H36" s="72"/>
      <c r="I36" s="72"/>
      <c r="J36" s="72"/>
      <c r="K36" s="72"/>
      <c r="L36" s="72"/>
      <c r="M36" s="72"/>
      <c r="N36" s="72"/>
      <c r="O36" s="72"/>
      <c r="P36" s="72"/>
      <c r="Q36" s="72"/>
      <c r="R36" s="72"/>
    </row>
    <row r="37" spans="1:18" s="142" customFormat="1" ht="45" x14ac:dyDescent="0.25">
      <c r="A37" s="143" t="s">
        <v>92</v>
      </c>
      <c r="B37" s="143" t="s">
        <v>1390</v>
      </c>
      <c r="C37" s="74" t="s">
        <v>1186</v>
      </c>
      <c r="D37" s="72"/>
      <c r="E37" s="72"/>
      <c r="F37" s="72"/>
      <c r="G37" s="72"/>
      <c r="H37" s="72"/>
      <c r="I37" s="72"/>
      <c r="J37" s="72"/>
      <c r="K37" s="72"/>
      <c r="L37" s="72"/>
      <c r="M37" s="72"/>
      <c r="N37" s="72"/>
      <c r="O37" s="72"/>
      <c r="P37" s="72"/>
      <c r="Q37" s="72"/>
      <c r="R37" s="72"/>
    </row>
    <row r="38" spans="1:18" s="142" customFormat="1" ht="45" x14ac:dyDescent="0.25">
      <c r="A38" s="143" t="s">
        <v>12</v>
      </c>
      <c r="B38" s="143" t="s">
        <v>268</v>
      </c>
      <c r="C38" s="74" t="s">
        <v>1193</v>
      </c>
      <c r="D38" s="72"/>
      <c r="E38" s="72"/>
      <c r="F38" s="72"/>
      <c r="G38" s="72"/>
      <c r="H38" s="72"/>
      <c r="I38" s="72"/>
      <c r="J38" s="72"/>
      <c r="K38" s="72"/>
      <c r="L38" s="72"/>
      <c r="M38" s="72"/>
      <c r="N38" s="72"/>
      <c r="O38" s="72"/>
      <c r="P38" s="72"/>
      <c r="Q38" s="72"/>
      <c r="R38" s="72"/>
    </row>
    <row r="39" spans="1:18" s="142" customFormat="1" ht="45" x14ac:dyDescent="0.25">
      <c r="A39" s="143" t="s">
        <v>67</v>
      </c>
      <c r="B39" s="143" t="s">
        <v>269</v>
      </c>
      <c r="C39" s="74" t="s">
        <v>1200</v>
      </c>
      <c r="D39" s="72"/>
      <c r="E39" s="72"/>
      <c r="F39" s="72"/>
      <c r="G39" s="72"/>
      <c r="H39" s="72"/>
      <c r="I39" s="72"/>
      <c r="J39" s="72"/>
      <c r="K39" s="72"/>
      <c r="L39" s="72"/>
      <c r="M39" s="72"/>
      <c r="N39" s="72"/>
      <c r="O39" s="72"/>
      <c r="P39" s="72"/>
      <c r="Q39" s="72"/>
      <c r="R39" s="72"/>
    </row>
    <row r="40" spans="1:18" s="142" customFormat="1" ht="60" x14ac:dyDescent="0.25">
      <c r="A40" s="143" t="s">
        <v>29</v>
      </c>
      <c r="B40" s="143" t="s">
        <v>1393</v>
      </c>
      <c r="C40" s="74" t="s">
        <v>1212</v>
      </c>
      <c r="D40" s="72"/>
      <c r="E40" s="72"/>
      <c r="F40" s="72"/>
      <c r="G40" s="72"/>
      <c r="H40" s="72"/>
      <c r="I40" s="72"/>
      <c r="J40" s="72"/>
      <c r="K40" s="72"/>
      <c r="L40" s="72"/>
      <c r="M40" s="72"/>
      <c r="N40" s="72"/>
      <c r="O40" s="72"/>
      <c r="P40" s="72"/>
      <c r="Q40" s="72"/>
      <c r="R40" s="72"/>
    </row>
    <row r="41" spans="1:18" s="142" customFormat="1" ht="45" x14ac:dyDescent="0.25">
      <c r="A41" s="143" t="s">
        <v>33</v>
      </c>
      <c r="B41" s="143" t="s">
        <v>632</v>
      </c>
      <c r="C41" s="74" t="s">
        <v>1219</v>
      </c>
      <c r="D41" s="72"/>
      <c r="E41" s="72"/>
      <c r="F41" s="72"/>
      <c r="G41" s="72"/>
      <c r="H41" s="72"/>
      <c r="I41" s="72"/>
      <c r="J41" s="72"/>
      <c r="K41" s="72"/>
      <c r="L41" s="72"/>
      <c r="M41" s="72"/>
      <c r="N41" s="72"/>
      <c r="O41" s="72"/>
      <c r="P41" s="72"/>
      <c r="Q41" s="72"/>
      <c r="R41" s="72"/>
    </row>
    <row r="42" spans="1:18" s="142" customFormat="1" ht="45" x14ac:dyDescent="0.25">
      <c r="A42" s="143" t="s">
        <v>5</v>
      </c>
      <c r="B42" s="143" t="s">
        <v>463</v>
      </c>
      <c r="C42" s="74" t="s">
        <v>1226</v>
      </c>
      <c r="D42" s="72"/>
      <c r="E42" s="72"/>
      <c r="F42" s="72"/>
      <c r="G42" s="72"/>
      <c r="H42" s="72"/>
      <c r="I42" s="72"/>
      <c r="J42" s="72"/>
      <c r="K42" s="72"/>
      <c r="L42" s="72"/>
      <c r="M42" s="72"/>
      <c r="N42" s="72"/>
      <c r="O42" s="72"/>
      <c r="P42" s="72"/>
      <c r="Q42" s="72"/>
      <c r="R42" s="72"/>
    </row>
    <row r="43" spans="1:18" s="142" customFormat="1" ht="30" x14ac:dyDescent="0.25">
      <c r="A43" s="143" t="s">
        <v>80</v>
      </c>
      <c r="B43" s="143" t="s">
        <v>464</v>
      </c>
      <c r="C43" s="74" t="s">
        <v>1234</v>
      </c>
      <c r="D43" s="72"/>
      <c r="E43" s="72"/>
      <c r="F43" s="72"/>
      <c r="G43" s="72"/>
      <c r="H43" s="72"/>
      <c r="I43" s="72"/>
      <c r="J43" s="72"/>
      <c r="K43" s="72"/>
      <c r="L43" s="72"/>
      <c r="M43" s="72"/>
      <c r="N43" s="72"/>
      <c r="O43" s="72"/>
      <c r="P43" s="72"/>
      <c r="Q43" s="72"/>
      <c r="R43" s="72"/>
    </row>
    <row r="44" spans="1:18" s="142" customFormat="1" ht="30" x14ac:dyDescent="0.25">
      <c r="A44" s="143" t="s">
        <v>86</v>
      </c>
      <c r="B44" s="143" t="s">
        <v>465</v>
      </c>
      <c r="C44" s="74" t="s">
        <v>1240</v>
      </c>
      <c r="D44" s="72"/>
      <c r="E44" s="72"/>
      <c r="F44" s="72"/>
      <c r="G44" s="72"/>
      <c r="H44" s="72"/>
      <c r="I44" s="72"/>
      <c r="J44" s="72"/>
      <c r="K44" s="72"/>
      <c r="L44" s="72"/>
      <c r="M44" s="72"/>
      <c r="N44" s="72"/>
      <c r="O44" s="72"/>
      <c r="P44" s="72"/>
      <c r="Q44" s="72"/>
      <c r="R44" s="72"/>
    </row>
    <row r="45" spans="1:18" s="142" customFormat="1" ht="30" x14ac:dyDescent="0.25">
      <c r="A45" s="143" t="s">
        <v>92</v>
      </c>
      <c r="B45" s="143" t="s">
        <v>1395</v>
      </c>
      <c r="C45" s="74" t="s">
        <v>1247</v>
      </c>
      <c r="D45" s="72"/>
      <c r="E45" s="72"/>
      <c r="F45" s="72"/>
      <c r="G45" s="72"/>
      <c r="H45" s="72"/>
      <c r="I45" s="72"/>
      <c r="J45" s="72"/>
      <c r="K45" s="72"/>
      <c r="L45" s="72"/>
      <c r="M45" s="72"/>
      <c r="N45" s="72"/>
      <c r="O45" s="72"/>
      <c r="P45" s="72"/>
      <c r="Q45" s="72"/>
      <c r="R45" s="72"/>
    </row>
    <row r="46" spans="1:18" s="142" customFormat="1" ht="45" x14ac:dyDescent="0.25">
      <c r="A46" s="143" t="s">
        <v>1254</v>
      </c>
      <c r="B46" s="143" t="s">
        <v>1397</v>
      </c>
      <c r="C46" s="74" t="s">
        <v>1255</v>
      </c>
      <c r="D46" s="72"/>
      <c r="E46" s="72"/>
      <c r="F46" s="72"/>
      <c r="G46" s="72"/>
      <c r="H46" s="72"/>
      <c r="I46" s="72"/>
      <c r="J46" s="72"/>
      <c r="K46" s="72"/>
      <c r="L46" s="72"/>
      <c r="M46" s="72"/>
      <c r="N46" s="72"/>
      <c r="O46" s="72"/>
      <c r="P46" s="72"/>
      <c r="Q46" s="72"/>
      <c r="R46" s="72"/>
    </row>
    <row r="47" spans="1:18" s="142" customFormat="1" ht="45" x14ac:dyDescent="0.25">
      <c r="A47" s="143" t="s">
        <v>12</v>
      </c>
      <c r="B47" s="143" t="s">
        <v>466</v>
      </c>
      <c r="C47" s="74" t="s">
        <v>1262</v>
      </c>
      <c r="D47" s="72"/>
      <c r="E47" s="72"/>
      <c r="F47" s="72"/>
      <c r="G47" s="72"/>
      <c r="H47" s="72"/>
      <c r="I47" s="72"/>
      <c r="J47" s="72"/>
      <c r="K47" s="72"/>
      <c r="L47" s="72"/>
      <c r="M47" s="72"/>
      <c r="N47" s="72"/>
      <c r="O47" s="72"/>
      <c r="P47" s="72"/>
      <c r="Q47" s="72"/>
      <c r="R47" s="72"/>
    </row>
    <row r="48" spans="1:18" s="142" customFormat="1" ht="45" x14ac:dyDescent="0.25">
      <c r="A48" s="143" t="s">
        <v>67</v>
      </c>
      <c r="B48" s="143" t="s">
        <v>476</v>
      </c>
      <c r="C48" s="74" t="s">
        <v>1269</v>
      </c>
      <c r="D48" s="72"/>
      <c r="E48" s="72"/>
      <c r="F48" s="72"/>
      <c r="G48" s="72"/>
      <c r="H48" s="72"/>
      <c r="I48" s="72"/>
      <c r="J48" s="72"/>
      <c r="K48" s="72"/>
      <c r="L48" s="72"/>
      <c r="M48" s="72"/>
      <c r="N48" s="72"/>
      <c r="O48" s="72"/>
      <c r="P48" s="72"/>
      <c r="Q48" s="72"/>
      <c r="R48" s="72"/>
    </row>
    <row r="49" spans="1:18" s="142" customFormat="1" ht="60" x14ac:dyDescent="0.25">
      <c r="A49" s="143" t="s">
        <v>29</v>
      </c>
      <c r="B49" s="143" t="s">
        <v>475</v>
      </c>
      <c r="C49" s="74" t="s">
        <v>1276</v>
      </c>
      <c r="D49" s="72"/>
      <c r="E49" s="72"/>
      <c r="F49" s="72"/>
      <c r="G49" s="72"/>
      <c r="H49" s="72"/>
      <c r="I49" s="72"/>
      <c r="J49" s="72"/>
      <c r="K49" s="72"/>
      <c r="L49" s="72"/>
      <c r="M49" s="72"/>
      <c r="N49" s="72"/>
      <c r="O49" s="72"/>
      <c r="P49" s="72"/>
      <c r="Q49" s="72"/>
      <c r="R49" s="72"/>
    </row>
    <row r="50" spans="1:18" s="142" customFormat="1" ht="45" x14ac:dyDescent="0.25">
      <c r="A50" s="143" t="s">
        <v>33</v>
      </c>
      <c r="B50" s="143" t="s">
        <v>474</v>
      </c>
      <c r="C50" s="74" t="s">
        <v>1283</v>
      </c>
      <c r="D50" s="72"/>
      <c r="E50" s="72"/>
      <c r="F50" s="72"/>
      <c r="G50" s="72"/>
      <c r="H50" s="72"/>
      <c r="I50" s="72"/>
      <c r="J50" s="72"/>
      <c r="K50" s="72"/>
      <c r="L50" s="72"/>
      <c r="M50" s="72"/>
      <c r="N50" s="72"/>
      <c r="O50" s="72"/>
      <c r="P50" s="72"/>
      <c r="Q50" s="72"/>
      <c r="R50" s="72"/>
    </row>
    <row r="51" spans="1:18" s="142" customFormat="1" ht="45" x14ac:dyDescent="0.25">
      <c r="A51" s="143" t="s">
        <v>5</v>
      </c>
      <c r="B51" s="143" t="s">
        <v>473</v>
      </c>
      <c r="C51" s="74" t="s">
        <v>1290</v>
      </c>
      <c r="D51" s="72"/>
      <c r="E51" s="72"/>
      <c r="F51" s="72"/>
      <c r="G51" s="72"/>
      <c r="H51" s="72"/>
      <c r="I51" s="72"/>
      <c r="J51" s="72"/>
      <c r="K51" s="72"/>
      <c r="L51" s="72"/>
      <c r="M51" s="72"/>
      <c r="N51" s="72"/>
      <c r="O51" s="72"/>
      <c r="P51" s="72"/>
      <c r="Q51" s="72"/>
      <c r="R51" s="72"/>
    </row>
    <row r="52" spans="1:18" s="142" customFormat="1" ht="30" x14ac:dyDescent="0.25">
      <c r="A52" s="143" t="s">
        <v>80</v>
      </c>
      <c r="B52" s="143" t="s">
        <v>472</v>
      </c>
      <c r="C52" s="74" t="s">
        <v>1297</v>
      </c>
      <c r="D52" s="72"/>
      <c r="E52" s="72"/>
      <c r="F52" s="72"/>
      <c r="G52" s="72"/>
      <c r="H52" s="72"/>
      <c r="I52" s="72"/>
      <c r="J52" s="72"/>
      <c r="K52" s="72"/>
      <c r="L52" s="72"/>
      <c r="M52" s="72"/>
      <c r="N52" s="72"/>
      <c r="O52" s="72"/>
      <c r="P52" s="72"/>
      <c r="Q52" s="72"/>
      <c r="R52" s="72"/>
    </row>
    <row r="53" spans="1:18" s="142" customFormat="1" ht="30" x14ac:dyDescent="0.25">
      <c r="A53" s="143" t="s">
        <v>207</v>
      </c>
      <c r="B53" s="143" t="s">
        <v>1398</v>
      </c>
      <c r="C53" s="74" t="s">
        <v>1304</v>
      </c>
      <c r="D53" s="72"/>
      <c r="E53" s="72"/>
      <c r="F53" s="72"/>
      <c r="G53" s="72"/>
      <c r="H53" s="72"/>
      <c r="I53" s="72"/>
      <c r="J53" s="72"/>
      <c r="K53" s="72"/>
      <c r="L53" s="72"/>
      <c r="M53" s="72"/>
      <c r="N53" s="72"/>
      <c r="O53" s="72"/>
      <c r="P53" s="72"/>
      <c r="Q53" s="72"/>
      <c r="R53" s="72"/>
    </row>
    <row r="54" spans="1:18" s="142" customFormat="1" ht="45" x14ac:dyDescent="0.25">
      <c r="A54" s="143" t="s">
        <v>92</v>
      </c>
      <c r="B54" s="143" t="s">
        <v>471</v>
      </c>
      <c r="C54" s="74" t="s">
        <v>1311</v>
      </c>
      <c r="D54" s="72"/>
      <c r="E54" s="72"/>
      <c r="F54" s="72"/>
      <c r="G54" s="72"/>
      <c r="H54" s="72"/>
      <c r="I54" s="72"/>
      <c r="J54" s="72"/>
      <c r="K54" s="72"/>
      <c r="L54" s="72"/>
      <c r="M54" s="72"/>
      <c r="N54" s="72"/>
      <c r="O54" s="72"/>
      <c r="P54" s="72"/>
      <c r="Q54" s="72"/>
      <c r="R54" s="72"/>
    </row>
    <row r="55" spans="1:18" s="142" customFormat="1" ht="30" x14ac:dyDescent="0.25">
      <c r="A55" s="143" t="s">
        <v>1346</v>
      </c>
      <c r="B55" s="315" t="s">
        <v>1518</v>
      </c>
      <c r="C55" s="317" t="s">
        <v>1347</v>
      </c>
      <c r="D55" s="72"/>
      <c r="E55" s="72"/>
      <c r="F55" s="72"/>
      <c r="G55" s="72"/>
      <c r="H55" s="72"/>
      <c r="I55" s="72"/>
      <c r="J55" s="72"/>
      <c r="K55" s="72"/>
      <c r="L55" s="72"/>
      <c r="M55" s="72"/>
      <c r="N55" s="72"/>
      <c r="O55" s="72"/>
      <c r="P55" s="72"/>
      <c r="Q55" s="72"/>
      <c r="R55" s="72"/>
    </row>
    <row r="56" spans="1:18" s="142" customFormat="1" ht="60" x14ac:dyDescent="0.25">
      <c r="A56" s="143" t="s">
        <v>12</v>
      </c>
      <c r="B56" s="143" t="s">
        <v>470</v>
      </c>
      <c r="C56" s="74" t="s">
        <v>1318</v>
      </c>
      <c r="D56" s="72"/>
      <c r="E56" s="72"/>
      <c r="F56" s="72"/>
      <c r="G56" s="72"/>
      <c r="H56" s="72"/>
      <c r="I56" s="72"/>
      <c r="J56" s="72"/>
      <c r="K56" s="72"/>
      <c r="L56" s="72"/>
      <c r="M56" s="72"/>
      <c r="N56" s="72"/>
      <c r="O56" s="72"/>
      <c r="P56" s="72"/>
      <c r="Q56" s="72"/>
      <c r="R56" s="72"/>
    </row>
    <row r="57" spans="1:18" s="142" customFormat="1" ht="45" x14ac:dyDescent="0.25">
      <c r="A57" s="143" t="s">
        <v>67</v>
      </c>
      <c r="B57" s="143" t="s">
        <v>469</v>
      </c>
      <c r="C57" s="74" t="s">
        <v>1325</v>
      </c>
      <c r="D57" s="72"/>
      <c r="E57" s="72"/>
      <c r="F57" s="72"/>
      <c r="G57" s="72"/>
      <c r="H57" s="72"/>
      <c r="I57" s="72"/>
      <c r="J57" s="72"/>
      <c r="K57" s="72"/>
      <c r="L57" s="72"/>
      <c r="M57" s="72"/>
      <c r="N57" s="72"/>
      <c r="O57" s="72"/>
      <c r="P57" s="72"/>
      <c r="Q57" s="72"/>
      <c r="R57" s="72"/>
    </row>
    <row r="58" spans="1:18" s="142" customFormat="1" ht="60" x14ac:dyDescent="0.25">
      <c r="A58" s="143" t="s">
        <v>29</v>
      </c>
      <c r="B58" s="143" t="s">
        <v>468</v>
      </c>
      <c r="C58" s="74" t="s">
        <v>1332</v>
      </c>
      <c r="D58" s="72"/>
      <c r="E58" s="72"/>
      <c r="F58" s="72"/>
      <c r="G58" s="72"/>
      <c r="H58" s="72"/>
      <c r="I58" s="72"/>
      <c r="J58" s="72"/>
      <c r="K58" s="72"/>
      <c r="L58" s="72"/>
      <c r="M58" s="72"/>
      <c r="N58" s="72"/>
      <c r="O58" s="72"/>
      <c r="P58" s="72"/>
      <c r="Q58" s="72"/>
      <c r="R58" s="72"/>
    </row>
    <row r="59" spans="1:18" s="142" customFormat="1" ht="45" x14ac:dyDescent="0.25">
      <c r="A59" s="143" t="s">
        <v>33</v>
      </c>
      <c r="B59" s="143" t="s">
        <v>467</v>
      </c>
      <c r="C59" s="74" t="s">
        <v>1339</v>
      </c>
      <c r="D59" s="72"/>
      <c r="E59" s="72"/>
      <c r="F59" s="72"/>
      <c r="G59" s="72"/>
      <c r="H59" s="72"/>
      <c r="I59" s="72"/>
      <c r="J59" s="72"/>
      <c r="K59" s="72"/>
      <c r="L59" s="72"/>
      <c r="M59" s="72"/>
      <c r="N59" s="72"/>
      <c r="O59" s="72"/>
      <c r="P59" s="72"/>
      <c r="Q59" s="72"/>
      <c r="R59" s="72"/>
    </row>
    <row r="60" spans="1:18" s="142" customFormat="1" ht="90" x14ac:dyDescent="0.25">
      <c r="A60" s="143" t="s">
        <v>5</v>
      </c>
      <c r="B60" s="143" t="s">
        <v>1401</v>
      </c>
      <c r="C60" s="74" t="s">
        <v>1351</v>
      </c>
      <c r="D60" s="72"/>
      <c r="E60" s="72"/>
      <c r="F60" s="72"/>
      <c r="G60" s="72"/>
      <c r="H60" s="72"/>
      <c r="I60" s="72"/>
      <c r="J60" s="72"/>
      <c r="K60" s="72"/>
      <c r="L60" s="72"/>
      <c r="M60" s="72"/>
      <c r="N60" s="72"/>
      <c r="O60" s="72"/>
      <c r="P60" s="72"/>
      <c r="Q60" s="72"/>
      <c r="R60" s="72"/>
    </row>
    <row r="61" spans="1:18" s="142" customFormat="1" ht="60" x14ac:dyDescent="0.25">
      <c r="A61" s="143" t="s">
        <v>80</v>
      </c>
      <c r="B61" s="143" t="s">
        <v>1403</v>
      </c>
      <c r="C61" s="74" t="s">
        <v>1358</v>
      </c>
      <c r="D61" s="72"/>
      <c r="E61" s="72"/>
      <c r="F61" s="72"/>
      <c r="G61" s="72"/>
      <c r="H61" s="72"/>
      <c r="I61" s="72"/>
      <c r="J61" s="72"/>
      <c r="K61" s="72"/>
      <c r="L61" s="72"/>
      <c r="M61" s="72"/>
      <c r="N61" s="72"/>
      <c r="O61" s="72"/>
      <c r="P61" s="72"/>
      <c r="Q61" s="72"/>
      <c r="R61" s="72"/>
    </row>
    <row r="62" spans="1:18" s="142" customFormat="1" ht="30" x14ac:dyDescent="0.25">
      <c r="A62" s="143" t="s">
        <v>12</v>
      </c>
      <c r="B62" s="143" t="s">
        <v>1406</v>
      </c>
      <c r="C62" s="74" t="s">
        <v>1365</v>
      </c>
      <c r="D62" s="72"/>
      <c r="E62" s="72"/>
      <c r="F62" s="72"/>
      <c r="G62" s="72"/>
      <c r="H62" s="72"/>
      <c r="I62" s="72"/>
      <c r="J62" s="72"/>
      <c r="K62" s="72"/>
      <c r="L62" s="72"/>
      <c r="M62" s="72"/>
      <c r="N62" s="72"/>
      <c r="O62" s="72"/>
      <c r="P62" s="72"/>
      <c r="Q62" s="72"/>
      <c r="R62" s="72"/>
    </row>
    <row r="63" spans="1:18" s="142" customFormat="1" ht="45" x14ac:dyDescent="0.25">
      <c r="A63" s="143" t="s">
        <v>67</v>
      </c>
      <c r="B63" s="143" t="s">
        <v>1409</v>
      </c>
      <c r="C63" s="74" t="s">
        <v>1372</v>
      </c>
      <c r="D63" s="72"/>
      <c r="E63" s="72"/>
      <c r="F63" s="72"/>
      <c r="G63" s="72"/>
      <c r="H63" s="72"/>
      <c r="I63" s="72"/>
      <c r="J63" s="72"/>
      <c r="K63" s="72"/>
      <c r="L63" s="72"/>
      <c r="M63" s="72"/>
      <c r="N63" s="72"/>
      <c r="O63" s="72"/>
      <c r="P63" s="72"/>
      <c r="Q63" s="72"/>
      <c r="R63" s="72"/>
    </row>
    <row r="64" spans="1:18" ht="60" x14ac:dyDescent="0.25">
      <c r="B64" s="143" t="s">
        <v>1417</v>
      </c>
      <c r="C64" s="74" t="s">
        <v>1412</v>
      </c>
    </row>
  </sheetData>
  <autoFilter ref="A1:C6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90" zoomScaleNormal="90" workbookViewId="0">
      <pane ySplit="1" topLeftCell="A53" activePane="bottomLeft" state="frozen"/>
      <selection pane="bottomLeft" activeCell="D55" sqref="D55"/>
    </sheetView>
  </sheetViews>
  <sheetFormatPr defaultRowHeight="15" x14ac:dyDescent="0.25"/>
  <cols>
    <col min="1" max="1" width="8.140625" style="143" bestFit="1" customWidth="1"/>
    <col min="2" max="2" width="20" style="140" customWidth="1"/>
    <col min="3" max="3" width="12" style="143" hidden="1" customWidth="1"/>
    <col min="4" max="16384" width="9.140625" style="72"/>
  </cols>
  <sheetData>
    <row r="1" spans="1:3" ht="15.75" x14ac:dyDescent="0.25">
      <c r="A1" s="114" t="s">
        <v>643</v>
      </c>
      <c r="B1" s="115" t="s">
        <v>860</v>
      </c>
    </row>
    <row r="2" spans="1:3" ht="30" x14ac:dyDescent="0.25">
      <c r="A2" s="143" t="s">
        <v>270</v>
      </c>
      <c r="B2" s="140" t="s">
        <v>937</v>
      </c>
      <c r="C2" s="143" t="s">
        <v>5</v>
      </c>
    </row>
    <row r="3" spans="1:3" ht="30" x14ac:dyDescent="0.25">
      <c r="A3" s="143" t="s">
        <v>271</v>
      </c>
      <c r="B3" s="140" t="s">
        <v>945</v>
      </c>
      <c r="C3" s="143" t="s">
        <v>80</v>
      </c>
    </row>
    <row r="4" spans="1:3" ht="30" x14ac:dyDescent="0.25">
      <c r="A4" s="143" t="s">
        <v>272</v>
      </c>
      <c r="B4" s="140" t="s">
        <v>952</v>
      </c>
      <c r="C4" s="143" t="s">
        <v>86</v>
      </c>
    </row>
    <row r="5" spans="1:3" ht="75" x14ac:dyDescent="0.25">
      <c r="A5" s="143" t="s">
        <v>273</v>
      </c>
      <c r="B5" s="140" t="s">
        <v>959</v>
      </c>
      <c r="C5" s="143" t="s">
        <v>92</v>
      </c>
    </row>
    <row r="6" spans="1:3" ht="45" x14ac:dyDescent="0.25">
      <c r="A6" s="143" t="s">
        <v>274</v>
      </c>
      <c r="B6" s="140" t="s">
        <v>966</v>
      </c>
      <c r="C6" s="143" t="s">
        <v>12</v>
      </c>
    </row>
    <row r="7" spans="1:3" ht="60" x14ac:dyDescent="0.25">
      <c r="A7" s="143" t="s">
        <v>275</v>
      </c>
      <c r="B7" s="140" t="s">
        <v>995</v>
      </c>
      <c r="C7" s="143" t="s">
        <v>67</v>
      </c>
    </row>
    <row r="8" spans="1:3" ht="45" x14ac:dyDescent="0.25">
      <c r="A8" s="143" t="s">
        <v>276</v>
      </c>
      <c r="B8" s="140" t="s">
        <v>972</v>
      </c>
      <c r="C8" s="143" t="s">
        <v>29</v>
      </c>
    </row>
    <row r="9" spans="1:3" ht="75" x14ac:dyDescent="0.25">
      <c r="A9" s="143" t="s">
        <v>277</v>
      </c>
      <c r="B9" s="140" t="s">
        <v>984</v>
      </c>
      <c r="C9" s="143" t="s">
        <v>33</v>
      </c>
    </row>
    <row r="10" spans="1:3" ht="60" x14ac:dyDescent="0.25">
      <c r="A10" s="143" t="s">
        <v>278</v>
      </c>
      <c r="B10" s="140" t="s">
        <v>996</v>
      </c>
      <c r="C10" s="143" t="s">
        <v>5</v>
      </c>
    </row>
    <row r="11" spans="1:3" ht="45" x14ac:dyDescent="0.25">
      <c r="A11" s="143" t="s">
        <v>279</v>
      </c>
      <c r="B11" s="140" t="s">
        <v>1003</v>
      </c>
      <c r="C11" s="143" t="s">
        <v>9</v>
      </c>
    </row>
    <row r="12" spans="1:3" ht="30" x14ac:dyDescent="0.25">
      <c r="A12" s="143" t="s">
        <v>628</v>
      </c>
      <c r="B12" s="140" t="s">
        <v>1010</v>
      </c>
      <c r="C12" s="143" t="s">
        <v>634</v>
      </c>
    </row>
    <row r="13" spans="1:3" ht="75" x14ac:dyDescent="0.25">
      <c r="A13" s="143" t="s">
        <v>629</v>
      </c>
      <c r="B13" s="140" t="s">
        <v>1017</v>
      </c>
      <c r="C13" s="143" t="s">
        <v>92</v>
      </c>
    </row>
    <row r="14" spans="1:3" ht="45" x14ac:dyDescent="0.25">
      <c r="A14" s="143" t="s">
        <v>280</v>
      </c>
      <c r="B14" s="140" t="s">
        <v>1024</v>
      </c>
      <c r="C14" s="143" t="s">
        <v>12</v>
      </c>
    </row>
    <row r="15" spans="1:3" ht="60" x14ac:dyDescent="0.25">
      <c r="A15" s="143" t="s">
        <v>281</v>
      </c>
      <c r="B15" s="140" t="s">
        <v>1031</v>
      </c>
      <c r="C15" s="143" t="s">
        <v>67</v>
      </c>
    </row>
    <row r="16" spans="1:3" ht="90" x14ac:dyDescent="0.25">
      <c r="A16" s="143" t="s">
        <v>282</v>
      </c>
      <c r="B16" s="140" t="s">
        <v>1038</v>
      </c>
      <c r="C16" s="143" t="s">
        <v>29</v>
      </c>
    </row>
    <row r="17" spans="1:17" ht="75" x14ac:dyDescent="0.25">
      <c r="A17" s="143" t="s">
        <v>283</v>
      </c>
      <c r="B17" s="140" t="s">
        <v>1045</v>
      </c>
      <c r="C17" s="143" t="s">
        <v>33</v>
      </c>
    </row>
    <row r="18" spans="1:17" ht="30" x14ac:dyDescent="0.25">
      <c r="A18" s="143" t="s">
        <v>435</v>
      </c>
      <c r="B18" s="140" t="s">
        <v>1052</v>
      </c>
      <c r="C18" s="143" t="s">
        <v>5</v>
      </c>
    </row>
    <row r="19" spans="1:17" ht="60" x14ac:dyDescent="0.25">
      <c r="A19" s="143" t="s">
        <v>429</v>
      </c>
      <c r="B19" s="140" t="s">
        <v>1059</v>
      </c>
      <c r="C19" s="143" t="s">
        <v>80</v>
      </c>
    </row>
    <row r="20" spans="1:17" ht="30" x14ac:dyDescent="0.25">
      <c r="A20" s="143" t="s">
        <v>430</v>
      </c>
      <c r="B20" s="140" t="s">
        <v>1066</v>
      </c>
      <c r="C20" s="143" t="s">
        <v>86</v>
      </c>
    </row>
    <row r="21" spans="1:17" ht="75" x14ac:dyDescent="0.25">
      <c r="A21" s="143" t="s">
        <v>1380</v>
      </c>
      <c r="B21" s="140" t="s">
        <v>1073</v>
      </c>
      <c r="C21" s="143" t="s">
        <v>92</v>
      </c>
    </row>
    <row r="22" spans="1:17" ht="45" x14ac:dyDescent="0.25">
      <c r="A22" s="143" t="s">
        <v>431</v>
      </c>
      <c r="B22" s="140" t="s">
        <v>1080</v>
      </c>
      <c r="C22" s="143" t="s">
        <v>12</v>
      </c>
    </row>
    <row r="23" spans="1:17" ht="60" x14ac:dyDescent="0.25">
      <c r="A23" s="143" t="s">
        <v>432</v>
      </c>
      <c r="B23" s="140" t="s">
        <v>1087</v>
      </c>
      <c r="C23" s="143" t="s">
        <v>67</v>
      </c>
    </row>
    <row r="24" spans="1:17" ht="45" x14ac:dyDescent="0.25">
      <c r="A24" s="143" t="s">
        <v>631</v>
      </c>
      <c r="B24" s="140" t="s">
        <v>1094</v>
      </c>
      <c r="C24" s="143" t="s">
        <v>29</v>
      </c>
    </row>
    <row r="25" spans="1:17" ht="45" x14ac:dyDescent="0.25">
      <c r="A25" s="143" t="s">
        <v>1383</v>
      </c>
      <c r="B25" s="140" t="s">
        <v>1101</v>
      </c>
      <c r="C25" s="143" t="s">
        <v>176</v>
      </c>
    </row>
    <row r="26" spans="1:17" ht="45" x14ac:dyDescent="0.25">
      <c r="A26" s="143" t="s">
        <v>436</v>
      </c>
      <c r="B26" s="140" t="s">
        <v>1108</v>
      </c>
      <c r="C26" s="143" t="s">
        <v>5</v>
      </c>
    </row>
    <row r="27" spans="1:17" ht="45" x14ac:dyDescent="0.25">
      <c r="A27" s="143" t="s">
        <v>437</v>
      </c>
      <c r="B27" s="140" t="s">
        <v>1115</v>
      </c>
      <c r="C27" s="143" t="s">
        <v>80</v>
      </c>
    </row>
    <row r="28" spans="1:17" ht="30" x14ac:dyDescent="0.25">
      <c r="A28" s="143" t="s">
        <v>1385</v>
      </c>
      <c r="B28" s="140" t="s">
        <v>1122</v>
      </c>
      <c r="C28" s="143" t="s">
        <v>86</v>
      </c>
    </row>
    <row r="29" spans="1:17" ht="75" x14ac:dyDescent="0.25">
      <c r="A29" s="143" t="s">
        <v>1387</v>
      </c>
      <c r="B29" s="140" t="s">
        <v>1129</v>
      </c>
      <c r="C29" s="143" t="s">
        <v>92</v>
      </c>
    </row>
    <row r="30" spans="1:17" s="142" customFormat="1" ht="45" x14ac:dyDescent="0.25">
      <c r="A30" s="143" t="s">
        <v>438</v>
      </c>
      <c r="B30" s="140" t="s">
        <v>1136</v>
      </c>
      <c r="C30" s="143" t="s">
        <v>12</v>
      </c>
      <c r="D30" s="72"/>
      <c r="E30" s="72"/>
      <c r="F30" s="72"/>
      <c r="G30" s="72"/>
      <c r="H30" s="72"/>
      <c r="I30" s="72"/>
      <c r="J30" s="72"/>
      <c r="K30" s="72"/>
      <c r="L30" s="72"/>
      <c r="M30" s="72"/>
      <c r="N30" s="72"/>
      <c r="O30" s="72"/>
      <c r="P30" s="72"/>
      <c r="Q30" s="72"/>
    </row>
    <row r="31" spans="1:17" s="142" customFormat="1" ht="60" x14ac:dyDescent="0.25">
      <c r="A31" s="143" t="s">
        <v>439</v>
      </c>
      <c r="B31" s="140" t="s">
        <v>1143</v>
      </c>
      <c r="C31" s="143" t="s">
        <v>67</v>
      </c>
      <c r="D31" s="72"/>
      <c r="E31" s="72"/>
      <c r="F31" s="72"/>
      <c r="G31" s="72"/>
      <c r="H31" s="72"/>
      <c r="I31" s="72"/>
      <c r="J31" s="72"/>
      <c r="K31" s="72"/>
      <c r="L31" s="72"/>
      <c r="M31" s="72"/>
      <c r="N31" s="72"/>
      <c r="O31" s="72"/>
      <c r="P31" s="72"/>
      <c r="Q31" s="72"/>
    </row>
    <row r="32" spans="1:17" s="142" customFormat="1" ht="45" x14ac:dyDescent="0.25">
      <c r="A32" s="143" t="s">
        <v>440</v>
      </c>
      <c r="B32" s="140" t="s">
        <v>1150</v>
      </c>
      <c r="C32" s="143" t="s">
        <v>29</v>
      </c>
      <c r="D32" s="72"/>
      <c r="E32" s="72"/>
      <c r="F32" s="72"/>
      <c r="G32" s="72"/>
      <c r="H32" s="72"/>
      <c r="I32" s="72"/>
      <c r="J32" s="72"/>
      <c r="K32" s="72"/>
      <c r="L32" s="72"/>
      <c r="M32" s="72"/>
      <c r="N32" s="72"/>
      <c r="O32" s="72"/>
      <c r="P32" s="72"/>
      <c r="Q32" s="72"/>
    </row>
    <row r="33" spans="1:17" s="142" customFormat="1" ht="60" x14ac:dyDescent="0.25">
      <c r="A33" s="143" t="s">
        <v>441</v>
      </c>
      <c r="B33" s="140" t="s">
        <v>1157</v>
      </c>
      <c r="C33" s="143" t="s">
        <v>33</v>
      </c>
      <c r="D33" s="72"/>
      <c r="E33" s="72"/>
      <c r="F33" s="72"/>
      <c r="G33" s="72"/>
      <c r="H33" s="72"/>
      <c r="I33" s="72"/>
      <c r="J33" s="72"/>
      <c r="K33" s="72"/>
      <c r="L33" s="72"/>
      <c r="M33" s="72"/>
      <c r="N33" s="72"/>
      <c r="O33" s="72"/>
      <c r="P33" s="72"/>
      <c r="Q33" s="72"/>
    </row>
    <row r="34" spans="1:17" s="142" customFormat="1" ht="45" x14ac:dyDescent="0.25">
      <c r="A34" s="143" t="s">
        <v>442</v>
      </c>
      <c r="B34" s="140" t="s">
        <v>1164</v>
      </c>
      <c r="C34" s="143" t="s">
        <v>5</v>
      </c>
      <c r="D34" s="72"/>
      <c r="E34" s="72"/>
      <c r="F34" s="72"/>
      <c r="G34" s="72"/>
      <c r="H34" s="72"/>
      <c r="I34" s="72"/>
      <c r="J34" s="72"/>
      <c r="K34" s="72"/>
      <c r="L34" s="72"/>
      <c r="M34" s="72"/>
      <c r="N34" s="72"/>
      <c r="O34" s="72"/>
      <c r="P34" s="72"/>
      <c r="Q34" s="72"/>
    </row>
    <row r="35" spans="1:17" s="142" customFormat="1" ht="45" x14ac:dyDescent="0.25">
      <c r="A35" s="143" t="s">
        <v>284</v>
      </c>
      <c r="B35" s="140" t="s">
        <v>1171</v>
      </c>
      <c r="C35" s="143" t="s">
        <v>80</v>
      </c>
      <c r="D35" s="72"/>
      <c r="E35" s="72"/>
      <c r="F35" s="72"/>
      <c r="G35" s="72"/>
      <c r="H35" s="72"/>
      <c r="I35" s="72"/>
      <c r="J35" s="72"/>
      <c r="K35" s="72"/>
      <c r="L35" s="72"/>
      <c r="M35" s="72"/>
      <c r="N35" s="72"/>
      <c r="O35" s="72"/>
      <c r="P35" s="72"/>
      <c r="Q35" s="72"/>
    </row>
    <row r="36" spans="1:17" s="142" customFormat="1" ht="30" x14ac:dyDescent="0.25">
      <c r="A36" s="143" t="s">
        <v>479</v>
      </c>
      <c r="B36" s="140" t="s">
        <v>1178</v>
      </c>
      <c r="C36" s="143" t="s">
        <v>86</v>
      </c>
      <c r="D36" s="72"/>
      <c r="E36" s="72"/>
      <c r="F36" s="72"/>
      <c r="G36" s="72"/>
      <c r="H36" s="72"/>
      <c r="I36" s="72"/>
      <c r="J36" s="72"/>
      <c r="K36" s="72"/>
      <c r="L36" s="72"/>
      <c r="M36" s="72"/>
      <c r="N36" s="72"/>
      <c r="O36" s="72"/>
      <c r="P36" s="72"/>
      <c r="Q36" s="72"/>
    </row>
    <row r="37" spans="1:17" s="142" customFormat="1" ht="60" x14ac:dyDescent="0.25">
      <c r="A37" s="143" t="s">
        <v>1389</v>
      </c>
      <c r="B37" s="140" t="s">
        <v>1185</v>
      </c>
      <c r="C37" s="143" t="s">
        <v>92</v>
      </c>
      <c r="D37" s="72"/>
      <c r="E37" s="72"/>
      <c r="F37" s="72"/>
      <c r="G37" s="72"/>
      <c r="H37" s="72"/>
      <c r="I37" s="72"/>
      <c r="J37" s="72"/>
      <c r="K37" s="72"/>
      <c r="L37" s="72"/>
      <c r="M37" s="72"/>
      <c r="N37" s="72"/>
      <c r="O37" s="72"/>
      <c r="P37" s="72"/>
      <c r="Q37" s="72"/>
    </row>
    <row r="38" spans="1:17" s="142" customFormat="1" ht="45" x14ac:dyDescent="0.25">
      <c r="A38" s="143" t="s">
        <v>433</v>
      </c>
      <c r="B38" s="140" t="s">
        <v>1192</v>
      </c>
      <c r="C38" s="143" t="s">
        <v>12</v>
      </c>
      <c r="D38" s="72"/>
      <c r="E38" s="72"/>
      <c r="F38" s="72"/>
      <c r="G38" s="72"/>
      <c r="H38" s="72"/>
      <c r="I38" s="72"/>
      <c r="J38" s="72"/>
      <c r="K38" s="72"/>
      <c r="L38" s="72"/>
      <c r="M38" s="72"/>
      <c r="N38" s="72"/>
      <c r="O38" s="72"/>
      <c r="P38" s="72"/>
      <c r="Q38" s="72"/>
    </row>
    <row r="39" spans="1:17" s="142" customFormat="1" ht="60" x14ac:dyDescent="0.25">
      <c r="A39" s="143" t="s">
        <v>434</v>
      </c>
      <c r="B39" s="140" t="s">
        <v>1199</v>
      </c>
      <c r="C39" s="143" t="s">
        <v>67</v>
      </c>
      <c r="D39" s="72"/>
      <c r="E39" s="72"/>
      <c r="F39" s="72"/>
      <c r="G39" s="72"/>
      <c r="H39" s="72"/>
      <c r="I39" s="72"/>
      <c r="J39" s="72"/>
      <c r="K39" s="72"/>
      <c r="L39" s="72"/>
      <c r="M39" s="72"/>
      <c r="N39" s="72"/>
      <c r="O39" s="72"/>
      <c r="P39" s="72"/>
      <c r="Q39" s="72"/>
    </row>
    <row r="40" spans="1:17" s="142" customFormat="1" ht="45" x14ac:dyDescent="0.25">
      <c r="A40" s="143" t="s">
        <v>1392</v>
      </c>
      <c r="B40" s="140" t="s">
        <v>1211</v>
      </c>
      <c r="C40" s="143" t="s">
        <v>29</v>
      </c>
      <c r="D40" s="72"/>
      <c r="E40" s="72"/>
      <c r="F40" s="72"/>
      <c r="G40" s="72"/>
      <c r="H40" s="72"/>
      <c r="I40" s="72"/>
      <c r="J40" s="72"/>
      <c r="K40" s="72"/>
      <c r="L40" s="72"/>
      <c r="M40" s="72"/>
      <c r="N40" s="72"/>
      <c r="O40" s="72"/>
      <c r="P40" s="72"/>
      <c r="Q40" s="72"/>
    </row>
    <row r="41" spans="1:17" s="142" customFormat="1" ht="75" x14ac:dyDescent="0.25">
      <c r="A41" s="143" t="s">
        <v>633</v>
      </c>
      <c r="B41" s="140" t="s">
        <v>1218</v>
      </c>
      <c r="C41" s="143" t="s">
        <v>33</v>
      </c>
      <c r="D41" s="72"/>
      <c r="E41" s="72"/>
      <c r="F41" s="72"/>
      <c r="G41" s="72"/>
      <c r="H41" s="72"/>
      <c r="I41" s="72"/>
      <c r="J41" s="72"/>
      <c r="K41" s="72"/>
      <c r="L41" s="72"/>
      <c r="M41" s="72"/>
      <c r="N41" s="72"/>
      <c r="O41" s="72"/>
      <c r="P41" s="72"/>
      <c r="Q41" s="72"/>
    </row>
    <row r="42" spans="1:17" s="142" customFormat="1" ht="45" x14ac:dyDescent="0.25">
      <c r="A42" s="143" t="s">
        <v>285</v>
      </c>
      <c r="B42" s="140" t="s">
        <v>1225</v>
      </c>
      <c r="C42" s="143" t="s">
        <v>5</v>
      </c>
      <c r="D42" s="72"/>
      <c r="E42" s="72"/>
      <c r="F42" s="72"/>
      <c r="G42" s="72"/>
      <c r="H42" s="72"/>
      <c r="I42" s="72"/>
      <c r="J42" s="72"/>
      <c r="K42" s="72"/>
      <c r="L42" s="72"/>
      <c r="M42" s="72"/>
      <c r="N42" s="72"/>
      <c r="O42" s="72"/>
      <c r="P42" s="72"/>
      <c r="Q42" s="72"/>
    </row>
    <row r="43" spans="1:17" s="142" customFormat="1" x14ac:dyDescent="0.25">
      <c r="A43" s="143" t="s">
        <v>444</v>
      </c>
      <c r="B43" s="140" t="s">
        <v>1233</v>
      </c>
      <c r="C43" s="143" t="s">
        <v>80</v>
      </c>
      <c r="D43" s="72"/>
      <c r="E43" s="72"/>
      <c r="F43" s="72"/>
      <c r="G43" s="72"/>
      <c r="H43" s="72"/>
      <c r="I43" s="72"/>
      <c r="J43" s="72"/>
      <c r="K43" s="72"/>
      <c r="L43" s="72"/>
      <c r="M43" s="72"/>
      <c r="N43" s="72"/>
      <c r="O43" s="72"/>
      <c r="P43" s="72"/>
      <c r="Q43" s="72"/>
    </row>
    <row r="44" spans="1:17" s="142" customFormat="1" ht="45" x14ac:dyDescent="0.25">
      <c r="A44" s="143" t="s">
        <v>443</v>
      </c>
      <c r="B44" s="140" t="s">
        <v>1239</v>
      </c>
      <c r="C44" s="143" t="s">
        <v>86</v>
      </c>
      <c r="D44" s="72"/>
      <c r="E44" s="72"/>
      <c r="F44" s="72"/>
      <c r="G44" s="72"/>
      <c r="H44" s="72"/>
      <c r="I44" s="72"/>
      <c r="J44" s="72"/>
      <c r="K44" s="72"/>
      <c r="L44" s="72"/>
      <c r="M44" s="72"/>
      <c r="N44" s="72"/>
      <c r="O44" s="72"/>
      <c r="P44" s="72"/>
      <c r="Q44" s="72"/>
    </row>
    <row r="45" spans="1:17" s="142" customFormat="1" ht="30" x14ac:dyDescent="0.25">
      <c r="A45" s="143" t="s">
        <v>1394</v>
      </c>
      <c r="B45" s="140" t="s">
        <v>1246</v>
      </c>
      <c r="C45" s="143" t="s">
        <v>92</v>
      </c>
      <c r="D45" s="72"/>
      <c r="E45" s="72"/>
      <c r="F45" s="72"/>
      <c r="G45" s="72"/>
      <c r="H45" s="72"/>
      <c r="I45" s="72"/>
      <c r="J45" s="72"/>
      <c r="K45" s="72"/>
      <c r="L45" s="72"/>
      <c r="M45" s="72"/>
      <c r="N45" s="72"/>
      <c r="O45" s="72"/>
      <c r="P45" s="72"/>
      <c r="Q45" s="72"/>
    </row>
    <row r="46" spans="1:17" s="142" customFormat="1" ht="60" x14ac:dyDescent="0.25">
      <c r="A46" s="143" t="s">
        <v>1396</v>
      </c>
      <c r="B46" s="140" t="s">
        <v>1253</v>
      </c>
      <c r="C46" s="143" t="s">
        <v>1254</v>
      </c>
      <c r="D46" s="72"/>
      <c r="E46" s="72"/>
      <c r="F46" s="72"/>
      <c r="G46" s="72"/>
      <c r="H46" s="72"/>
      <c r="I46" s="72"/>
      <c r="J46" s="72"/>
      <c r="K46" s="72"/>
      <c r="L46" s="72"/>
      <c r="M46" s="72"/>
      <c r="N46" s="72"/>
      <c r="O46" s="72"/>
      <c r="P46" s="72"/>
      <c r="Q46" s="72"/>
    </row>
    <row r="47" spans="1:17" s="142" customFormat="1" ht="45" x14ac:dyDescent="0.25">
      <c r="A47" s="143" t="s">
        <v>286</v>
      </c>
      <c r="B47" s="140" t="s">
        <v>1261</v>
      </c>
      <c r="C47" s="143" t="s">
        <v>12</v>
      </c>
      <c r="D47" s="72"/>
      <c r="E47" s="72"/>
      <c r="F47" s="72"/>
      <c r="G47" s="72"/>
      <c r="H47" s="72"/>
      <c r="I47" s="72"/>
      <c r="J47" s="72"/>
      <c r="K47" s="72"/>
      <c r="L47" s="72"/>
      <c r="M47" s="72"/>
      <c r="N47" s="72"/>
      <c r="O47" s="72"/>
      <c r="P47" s="72"/>
      <c r="Q47" s="72"/>
    </row>
    <row r="48" spans="1:17" s="142" customFormat="1" ht="75" x14ac:dyDescent="0.25">
      <c r="A48" s="143" t="s">
        <v>445</v>
      </c>
      <c r="B48" s="140" t="s">
        <v>1268</v>
      </c>
      <c r="C48" s="143" t="s">
        <v>67</v>
      </c>
      <c r="D48" s="72"/>
      <c r="E48" s="72"/>
      <c r="F48" s="72"/>
      <c r="G48" s="72"/>
      <c r="H48" s="72"/>
      <c r="I48" s="72"/>
      <c r="J48" s="72"/>
      <c r="K48" s="72"/>
      <c r="L48" s="72"/>
      <c r="M48" s="72"/>
      <c r="N48" s="72"/>
      <c r="O48" s="72"/>
      <c r="P48" s="72"/>
      <c r="Q48" s="72"/>
    </row>
    <row r="49" spans="1:17" s="142" customFormat="1" ht="45" x14ac:dyDescent="0.25">
      <c r="A49" s="143" t="s">
        <v>453</v>
      </c>
      <c r="B49" s="140" t="s">
        <v>1275</v>
      </c>
      <c r="C49" s="143" t="s">
        <v>29</v>
      </c>
      <c r="D49" s="72"/>
      <c r="E49" s="72"/>
      <c r="F49" s="72"/>
      <c r="G49" s="72"/>
      <c r="H49" s="72"/>
      <c r="I49" s="72"/>
      <c r="J49" s="72"/>
      <c r="K49" s="72"/>
      <c r="L49" s="72"/>
      <c r="M49" s="72"/>
      <c r="N49" s="72"/>
      <c r="O49" s="72"/>
      <c r="P49" s="72"/>
      <c r="Q49" s="72"/>
    </row>
    <row r="50" spans="1:17" s="142" customFormat="1" ht="60" x14ac:dyDescent="0.25">
      <c r="A50" s="143" t="s">
        <v>287</v>
      </c>
      <c r="B50" s="140" t="s">
        <v>1282</v>
      </c>
      <c r="C50" s="143" t="s">
        <v>33</v>
      </c>
      <c r="D50" s="72"/>
      <c r="E50" s="72"/>
      <c r="F50" s="72"/>
      <c r="G50" s="72"/>
      <c r="H50" s="72"/>
      <c r="I50" s="72"/>
      <c r="J50" s="72"/>
      <c r="K50" s="72"/>
      <c r="L50" s="72"/>
      <c r="M50" s="72"/>
      <c r="N50" s="72"/>
      <c r="O50" s="72"/>
      <c r="P50" s="72"/>
      <c r="Q50" s="72"/>
    </row>
    <row r="51" spans="1:17" s="142" customFormat="1" ht="45" x14ac:dyDescent="0.25">
      <c r="A51" s="143" t="s">
        <v>446</v>
      </c>
      <c r="B51" s="140" t="s">
        <v>1289</v>
      </c>
      <c r="C51" s="143" t="s">
        <v>5</v>
      </c>
      <c r="D51" s="72"/>
      <c r="E51" s="72"/>
      <c r="F51" s="72"/>
      <c r="G51" s="72"/>
      <c r="H51" s="72"/>
      <c r="I51" s="72"/>
      <c r="J51" s="72"/>
      <c r="K51" s="72"/>
      <c r="L51" s="72"/>
      <c r="M51" s="72"/>
      <c r="N51" s="72"/>
      <c r="O51" s="72"/>
      <c r="P51" s="72"/>
      <c r="Q51" s="72"/>
    </row>
    <row r="52" spans="1:17" s="142" customFormat="1" ht="45" x14ac:dyDescent="0.25">
      <c r="A52" s="143" t="s">
        <v>447</v>
      </c>
      <c r="B52" s="140" t="s">
        <v>1296</v>
      </c>
      <c r="C52" s="143" t="s">
        <v>80</v>
      </c>
      <c r="D52" s="72"/>
      <c r="E52" s="72"/>
      <c r="F52" s="72"/>
      <c r="G52" s="72"/>
      <c r="H52" s="72"/>
      <c r="I52" s="72"/>
      <c r="J52" s="72"/>
      <c r="K52" s="72"/>
      <c r="L52" s="72"/>
      <c r="M52" s="72"/>
      <c r="N52" s="72"/>
      <c r="O52" s="72"/>
      <c r="P52" s="72"/>
      <c r="Q52" s="72"/>
    </row>
    <row r="53" spans="1:17" s="142" customFormat="1" ht="30" x14ac:dyDescent="0.25">
      <c r="A53" s="143" t="s">
        <v>448</v>
      </c>
      <c r="B53" s="140" t="s">
        <v>1303</v>
      </c>
      <c r="C53" s="143" t="s">
        <v>207</v>
      </c>
      <c r="D53" s="72"/>
      <c r="E53" s="72"/>
      <c r="F53" s="72"/>
      <c r="G53" s="72"/>
      <c r="H53" s="72"/>
      <c r="I53" s="72"/>
      <c r="J53" s="72"/>
      <c r="K53" s="72"/>
      <c r="L53" s="72"/>
      <c r="M53" s="72"/>
      <c r="N53" s="72"/>
      <c r="O53" s="72"/>
      <c r="P53" s="72"/>
      <c r="Q53" s="72"/>
    </row>
    <row r="54" spans="1:17" s="142" customFormat="1" ht="60" x14ac:dyDescent="0.25">
      <c r="A54" s="143" t="s">
        <v>449</v>
      </c>
      <c r="B54" s="140" t="s">
        <v>1310</v>
      </c>
      <c r="C54" s="143" t="s">
        <v>92</v>
      </c>
      <c r="D54" s="72"/>
      <c r="E54" s="72"/>
      <c r="F54" s="72"/>
      <c r="G54" s="72"/>
      <c r="H54" s="72"/>
      <c r="I54" s="72"/>
      <c r="J54" s="72"/>
      <c r="K54" s="72"/>
      <c r="L54" s="72"/>
      <c r="M54" s="72"/>
      <c r="N54" s="72"/>
      <c r="O54" s="72"/>
      <c r="P54" s="72"/>
      <c r="Q54" s="72"/>
    </row>
    <row r="55" spans="1:17" s="142" customFormat="1" ht="60" x14ac:dyDescent="0.25">
      <c r="A55" s="315" t="s">
        <v>1519</v>
      </c>
      <c r="B55" s="317" t="s">
        <v>1345</v>
      </c>
      <c r="C55" s="143" t="s">
        <v>1346</v>
      </c>
      <c r="D55" s="72"/>
      <c r="E55" s="72"/>
      <c r="F55" s="72"/>
      <c r="G55" s="72"/>
      <c r="H55" s="72"/>
      <c r="I55" s="72"/>
      <c r="J55" s="72"/>
      <c r="K55" s="72"/>
      <c r="L55" s="72"/>
      <c r="M55" s="72"/>
      <c r="N55" s="72"/>
      <c r="O55" s="72"/>
      <c r="P55" s="72"/>
      <c r="Q55" s="72"/>
    </row>
    <row r="56" spans="1:17" s="142" customFormat="1" ht="45" x14ac:dyDescent="0.25">
      <c r="A56" s="143" t="s">
        <v>450</v>
      </c>
      <c r="B56" s="140" t="s">
        <v>1317</v>
      </c>
      <c r="C56" s="143" t="s">
        <v>12</v>
      </c>
      <c r="D56" s="72"/>
      <c r="E56" s="72"/>
      <c r="F56" s="72"/>
      <c r="G56" s="72"/>
      <c r="H56" s="72"/>
      <c r="I56" s="72"/>
      <c r="J56" s="72"/>
      <c r="K56" s="72"/>
      <c r="L56" s="72"/>
      <c r="M56" s="72"/>
      <c r="N56" s="72"/>
      <c r="O56" s="72"/>
      <c r="P56" s="72"/>
      <c r="Q56" s="72"/>
    </row>
    <row r="57" spans="1:17" s="142" customFormat="1" ht="75" x14ac:dyDescent="0.25">
      <c r="A57" s="143" t="s">
        <v>451</v>
      </c>
      <c r="B57" s="140" t="s">
        <v>1324</v>
      </c>
      <c r="C57" s="143" t="s">
        <v>67</v>
      </c>
      <c r="D57" s="72"/>
      <c r="E57" s="72"/>
      <c r="F57" s="72"/>
      <c r="G57" s="72"/>
      <c r="H57" s="72"/>
      <c r="I57" s="72"/>
      <c r="J57" s="72"/>
      <c r="K57" s="72"/>
      <c r="L57" s="72"/>
      <c r="M57" s="72"/>
      <c r="N57" s="72"/>
      <c r="O57" s="72"/>
      <c r="P57" s="72"/>
      <c r="Q57" s="72"/>
    </row>
    <row r="58" spans="1:17" s="142" customFormat="1" ht="45" x14ac:dyDescent="0.25">
      <c r="A58" s="143" t="s">
        <v>452</v>
      </c>
      <c r="B58" s="140" t="s">
        <v>1331</v>
      </c>
      <c r="C58" s="143" t="s">
        <v>29</v>
      </c>
      <c r="D58" s="72"/>
      <c r="E58" s="72"/>
      <c r="F58" s="72"/>
      <c r="G58" s="72"/>
      <c r="H58" s="72"/>
      <c r="I58" s="72"/>
      <c r="J58" s="72"/>
      <c r="K58" s="72"/>
      <c r="L58" s="72"/>
      <c r="M58" s="72"/>
      <c r="N58" s="72"/>
      <c r="O58" s="72"/>
      <c r="P58" s="72"/>
      <c r="Q58" s="72"/>
    </row>
    <row r="59" spans="1:17" s="142" customFormat="1" ht="75" x14ac:dyDescent="0.25">
      <c r="A59" s="143" t="s">
        <v>288</v>
      </c>
      <c r="B59" s="140" t="s">
        <v>1338</v>
      </c>
      <c r="C59" s="143" t="s">
        <v>33</v>
      </c>
      <c r="D59" s="72"/>
      <c r="E59" s="72"/>
      <c r="F59" s="72"/>
      <c r="G59" s="72"/>
      <c r="H59" s="72"/>
      <c r="I59" s="72"/>
      <c r="J59" s="72"/>
      <c r="K59" s="72"/>
      <c r="L59" s="72"/>
      <c r="M59" s="72"/>
      <c r="N59" s="72"/>
      <c r="O59" s="72"/>
      <c r="P59" s="72"/>
      <c r="Q59" s="72"/>
    </row>
    <row r="60" spans="1:17" s="142" customFormat="1" ht="210" x14ac:dyDescent="0.25">
      <c r="A60" s="143" t="s">
        <v>1400</v>
      </c>
      <c r="B60" s="140" t="s">
        <v>1350</v>
      </c>
      <c r="C60" s="143" t="s">
        <v>5</v>
      </c>
      <c r="D60" s="72"/>
      <c r="E60" s="72"/>
      <c r="F60" s="72"/>
      <c r="G60" s="72"/>
      <c r="H60" s="72"/>
      <c r="I60" s="72"/>
      <c r="J60" s="72"/>
      <c r="K60" s="72"/>
      <c r="L60" s="72"/>
      <c r="M60" s="72"/>
      <c r="N60" s="72"/>
      <c r="O60" s="72"/>
      <c r="P60" s="72"/>
      <c r="Q60" s="72"/>
    </row>
    <row r="61" spans="1:17" s="142" customFormat="1" ht="135" x14ac:dyDescent="0.25">
      <c r="A61" s="143" t="s">
        <v>1402</v>
      </c>
      <c r="B61" s="140" t="s">
        <v>1357</v>
      </c>
      <c r="C61" s="143" t="s">
        <v>80</v>
      </c>
      <c r="D61" s="72"/>
      <c r="E61" s="72"/>
      <c r="F61" s="72"/>
      <c r="G61" s="72"/>
      <c r="H61" s="72"/>
      <c r="I61" s="72"/>
      <c r="J61" s="72"/>
      <c r="K61" s="72"/>
      <c r="L61" s="72"/>
      <c r="M61" s="72"/>
      <c r="N61" s="72"/>
      <c r="O61" s="72"/>
      <c r="P61" s="72"/>
      <c r="Q61" s="72"/>
    </row>
    <row r="62" spans="1:17" s="142" customFormat="1" ht="90" x14ac:dyDescent="0.25">
      <c r="A62" s="143" t="s">
        <v>1405</v>
      </c>
      <c r="B62" s="140" t="s">
        <v>1364</v>
      </c>
      <c r="C62" s="143" t="s">
        <v>12</v>
      </c>
      <c r="D62" s="72"/>
      <c r="E62" s="72"/>
      <c r="F62" s="72"/>
      <c r="G62" s="72"/>
      <c r="H62" s="72"/>
      <c r="I62" s="72"/>
      <c r="J62" s="72"/>
      <c r="K62" s="72"/>
      <c r="L62" s="72"/>
      <c r="M62" s="72"/>
      <c r="N62" s="72"/>
      <c r="O62" s="72"/>
      <c r="P62" s="72"/>
      <c r="Q62" s="72"/>
    </row>
    <row r="63" spans="1:17" s="142" customFormat="1" ht="90" x14ac:dyDescent="0.25">
      <c r="A63" s="143" t="s">
        <v>1408</v>
      </c>
      <c r="B63" s="140" t="s">
        <v>1371</v>
      </c>
      <c r="C63" s="143" t="s">
        <v>67</v>
      </c>
      <c r="D63" s="72"/>
      <c r="E63" s="72"/>
      <c r="F63" s="72"/>
      <c r="G63" s="72"/>
      <c r="H63" s="72"/>
      <c r="I63" s="72"/>
      <c r="J63" s="72"/>
      <c r="K63" s="72"/>
      <c r="L63" s="72"/>
      <c r="M63" s="72"/>
      <c r="N63" s="72"/>
      <c r="O63" s="72"/>
      <c r="P63" s="72"/>
      <c r="Q63" s="72"/>
    </row>
    <row r="64" spans="1:17" ht="90" x14ac:dyDescent="0.25">
      <c r="A64" s="143" t="s">
        <v>1418</v>
      </c>
      <c r="B64" s="140" t="s">
        <v>1411</v>
      </c>
    </row>
  </sheetData>
  <autoFilter ref="A1:C6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zoomScale="90" zoomScaleNormal="90" workbookViewId="0">
      <pane ySplit="1" topLeftCell="A21" activePane="bottomLeft" state="frozen"/>
      <selection pane="bottomLeft" activeCell="A41" sqref="A41:B41"/>
    </sheetView>
  </sheetViews>
  <sheetFormatPr defaultRowHeight="15" x14ac:dyDescent="0.25"/>
  <cols>
    <col min="1" max="1" width="6" style="146" bestFit="1" customWidth="1"/>
    <col min="2" max="3" width="20" style="74" customWidth="1"/>
    <col min="4" max="16384" width="9.140625" style="72"/>
  </cols>
  <sheetData>
    <row r="1" spans="1:3" ht="15.75" x14ac:dyDescent="0.25">
      <c r="A1" s="144" t="s">
        <v>643</v>
      </c>
      <c r="B1" s="115" t="s">
        <v>859</v>
      </c>
      <c r="C1" s="115" t="s">
        <v>1410</v>
      </c>
    </row>
    <row r="2" spans="1:3" ht="30" x14ac:dyDescent="0.25">
      <c r="A2" s="145" t="s">
        <v>289</v>
      </c>
      <c r="B2" s="140" t="s">
        <v>60</v>
      </c>
      <c r="C2" s="140" t="str">
        <f t="shared" ref="C2:C41" si="0">CONCATENATE(A2,B2)</f>
        <v>PA1.1Implementation &amp; Effectiveness</v>
      </c>
    </row>
    <row r="3" spans="1:3" x14ac:dyDescent="0.25">
      <c r="A3" s="145" t="s">
        <v>290</v>
      </c>
      <c r="B3" s="140" t="s">
        <v>2</v>
      </c>
      <c r="C3" s="140" t="str">
        <f t="shared" si="0"/>
        <v>PA1.2HR Strategy</v>
      </c>
    </row>
    <row r="4" spans="1:3" ht="45" x14ac:dyDescent="0.25">
      <c r="A4" s="145" t="s">
        <v>291</v>
      </c>
      <c r="B4" s="140" t="s">
        <v>549</v>
      </c>
      <c r="C4" s="140" t="str">
        <f t="shared" si="0"/>
        <v>PA1.3Change management &amp; Risk management</v>
      </c>
    </row>
    <row r="5" spans="1:3" ht="30" x14ac:dyDescent="0.25">
      <c r="A5" s="145" t="s">
        <v>292</v>
      </c>
      <c r="B5" s="140" t="s">
        <v>550</v>
      </c>
      <c r="C5" s="140" t="str">
        <f t="shared" si="0"/>
        <v>PA1.4Talent Management</v>
      </c>
    </row>
    <row r="6" spans="1:3" ht="30" x14ac:dyDescent="0.25">
      <c r="A6" s="145" t="s">
        <v>293</v>
      </c>
      <c r="B6" s="140" t="s">
        <v>125</v>
      </c>
      <c r="C6" s="140" t="str">
        <f t="shared" si="0"/>
        <v>PA1.5Competency based approach</v>
      </c>
    </row>
    <row r="7" spans="1:3" ht="30" x14ac:dyDescent="0.25">
      <c r="A7" s="145" t="s">
        <v>295</v>
      </c>
      <c r="B7" s="140" t="s">
        <v>60</v>
      </c>
      <c r="C7" s="140" t="str">
        <f t="shared" si="0"/>
        <v>PA2.1Implementation &amp; Effectiveness</v>
      </c>
    </row>
    <row r="8" spans="1:3" x14ac:dyDescent="0.25">
      <c r="A8" s="145" t="s">
        <v>294</v>
      </c>
      <c r="B8" s="140" t="s">
        <v>2</v>
      </c>
      <c r="C8" s="140" t="str">
        <f t="shared" si="0"/>
        <v>PA2.2HR Strategy</v>
      </c>
    </row>
    <row r="9" spans="1:3" ht="45" x14ac:dyDescent="0.25">
      <c r="A9" s="145" t="s">
        <v>297</v>
      </c>
      <c r="B9" s="140" t="s">
        <v>549</v>
      </c>
      <c r="C9" s="140" t="str">
        <f t="shared" si="0"/>
        <v>PA2.3Change management &amp; Risk management</v>
      </c>
    </row>
    <row r="10" spans="1:3" ht="30" x14ac:dyDescent="0.25">
      <c r="A10" s="145" t="s">
        <v>296</v>
      </c>
      <c r="B10" s="140" t="s">
        <v>550</v>
      </c>
      <c r="C10" s="140" t="str">
        <f t="shared" si="0"/>
        <v>PA2.4Talent Management</v>
      </c>
    </row>
    <row r="11" spans="1:3" ht="30" x14ac:dyDescent="0.25">
      <c r="A11" s="145" t="s">
        <v>298</v>
      </c>
      <c r="B11" s="140" t="s">
        <v>125</v>
      </c>
      <c r="C11" s="140" t="str">
        <f t="shared" si="0"/>
        <v>PA2.5Competency based approach</v>
      </c>
    </row>
    <row r="12" spans="1:3" ht="30" x14ac:dyDescent="0.25">
      <c r="A12" s="145" t="s">
        <v>299</v>
      </c>
      <c r="B12" s="140" t="s">
        <v>60</v>
      </c>
      <c r="C12" s="140" t="str">
        <f t="shared" si="0"/>
        <v>PA3.1Implementation &amp; Effectiveness</v>
      </c>
    </row>
    <row r="13" spans="1:3" x14ac:dyDescent="0.25">
      <c r="A13" s="145" t="s">
        <v>302</v>
      </c>
      <c r="B13" s="140" t="s">
        <v>2</v>
      </c>
      <c r="C13" s="140" t="str">
        <f t="shared" si="0"/>
        <v>PA3.2HR Strategy</v>
      </c>
    </row>
    <row r="14" spans="1:3" ht="45" x14ac:dyDescent="0.25">
      <c r="A14" s="145" t="s">
        <v>300</v>
      </c>
      <c r="B14" s="140" t="s">
        <v>549</v>
      </c>
      <c r="C14" s="140" t="str">
        <f t="shared" si="0"/>
        <v>PA3.3Change management &amp; Risk management</v>
      </c>
    </row>
    <row r="15" spans="1:3" ht="30" x14ac:dyDescent="0.25">
      <c r="A15" s="145" t="s">
        <v>301</v>
      </c>
      <c r="B15" s="140" t="s">
        <v>550</v>
      </c>
      <c r="C15" s="140" t="str">
        <f t="shared" si="0"/>
        <v>PA3.4Talent Management</v>
      </c>
    </row>
    <row r="16" spans="1:3" ht="30" x14ac:dyDescent="0.25">
      <c r="A16" s="145" t="s">
        <v>1382</v>
      </c>
      <c r="B16" s="140" t="s">
        <v>125</v>
      </c>
      <c r="C16" s="140" t="str">
        <f t="shared" si="0"/>
        <v>PA3.5Competency based approach</v>
      </c>
    </row>
    <row r="17" spans="1:19" ht="30" x14ac:dyDescent="0.25">
      <c r="A17" s="145" t="s">
        <v>303</v>
      </c>
      <c r="B17" s="140" t="s">
        <v>60</v>
      </c>
      <c r="C17" s="140" t="str">
        <f t="shared" si="0"/>
        <v>PA4.1Implementation &amp; Effectiveness</v>
      </c>
    </row>
    <row r="18" spans="1:19" x14ac:dyDescent="0.25">
      <c r="A18" s="145" t="s">
        <v>304</v>
      </c>
      <c r="B18" s="140" t="s">
        <v>2</v>
      </c>
      <c r="C18" s="140" t="str">
        <f t="shared" si="0"/>
        <v>PA4.2HR Strategy</v>
      </c>
    </row>
    <row r="19" spans="1:19" ht="45" x14ac:dyDescent="0.25">
      <c r="A19" s="145" t="s">
        <v>305</v>
      </c>
      <c r="B19" s="140" t="s">
        <v>549</v>
      </c>
      <c r="C19" s="140" t="str">
        <f t="shared" si="0"/>
        <v>PA4.3Change management &amp; Risk management</v>
      </c>
    </row>
    <row r="20" spans="1:19" ht="30" x14ac:dyDescent="0.25">
      <c r="A20" s="145" t="s">
        <v>306</v>
      </c>
      <c r="B20" s="140" t="s">
        <v>550</v>
      </c>
      <c r="C20" s="140" t="str">
        <f t="shared" si="0"/>
        <v>PA4.4Talent Management</v>
      </c>
    </row>
    <row r="21" spans="1:19" ht="30" x14ac:dyDescent="0.25">
      <c r="A21" s="145" t="s">
        <v>307</v>
      </c>
      <c r="B21" s="140" t="s">
        <v>125</v>
      </c>
      <c r="C21" s="140" t="str">
        <f t="shared" si="0"/>
        <v>PA4.5Competency based approach</v>
      </c>
    </row>
    <row r="22" spans="1:19" ht="30" x14ac:dyDescent="0.25">
      <c r="A22" s="145" t="s">
        <v>308</v>
      </c>
      <c r="B22" s="140" t="s">
        <v>60</v>
      </c>
      <c r="C22" s="140" t="str">
        <f t="shared" si="0"/>
        <v>PA5.1Implementation &amp; Effectiveness</v>
      </c>
    </row>
    <row r="23" spans="1:19" x14ac:dyDescent="0.25">
      <c r="A23" s="145" t="s">
        <v>310</v>
      </c>
      <c r="B23" s="140" t="s">
        <v>2</v>
      </c>
      <c r="C23" s="140" t="str">
        <f t="shared" si="0"/>
        <v>PA5.2HR Strategy</v>
      </c>
    </row>
    <row r="24" spans="1:19" ht="45" x14ac:dyDescent="0.25">
      <c r="A24" s="145" t="s">
        <v>309</v>
      </c>
      <c r="B24" s="140" t="s">
        <v>549</v>
      </c>
      <c r="C24" s="140" t="str">
        <f t="shared" si="0"/>
        <v>PA5.3Change management &amp; Risk management</v>
      </c>
    </row>
    <row r="25" spans="1:19" ht="30" x14ac:dyDescent="0.25">
      <c r="A25" s="145" t="s">
        <v>1391</v>
      </c>
      <c r="B25" s="140" t="s">
        <v>550</v>
      </c>
      <c r="C25" s="140" t="str">
        <f t="shared" si="0"/>
        <v>PA5.4Talent Management</v>
      </c>
    </row>
    <row r="26" spans="1:19" ht="30" x14ac:dyDescent="0.25">
      <c r="A26" s="145" t="s">
        <v>311</v>
      </c>
      <c r="B26" s="140" t="s">
        <v>125</v>
      </c>
      <c r="C26" s="140" t="str">
        <f t="shared" si="0"/>
        <v>PA5.5Competency based approach</v>
      </c>
    </row>
    <row r="27" spans="1:19" ht="30" x14ac:dyDescent="0.25">
      <c r="A27" s="145" t="s">
        <v>312</v>
      </c>
      <c r="B27" s="140" t="s">
        <v>60</v>
      </c>
      <c r="C27" s="140" t="str">
        <f t="shared" si="0"/>
        <v>PA6.1Implementation &amp; Effectiveness</v>
      </c>
    </row>
    <row r="28" spans="1:19" x14ac:dyDescent="0.25">
      <c r="A28" s="145" t="s">
        <v>313</v>
      </c>
      <c r="B28" s="140" t="s">
        <v>2</v>
      </c>
      <c r="C28" s="140" t="str">
        <f t="shared" si="0"/>
        <v>PA6.2HR Strategy</v>
      </c>
    </row>
    <row r="29" spans="1:19" ht="45" x14ac:dyDescent="0.25">
      <c r="A29" s="145" t="s">
        <v>314</v>
      </c>
      <c r="B29" s="140" t="s">
        <v>549</v>
      </c>
      <c r="C29" s="140" t="str">
        <f t="shared" si="0"/>
        <v>PA6.3Change management &amp; Risk management</v>
      </c>
    </row>
    <row r="30" spans="1:19" s="142" customFormat="1" ht="30" x14ac:dyDescent="0.25">
      <c r="A30" s="145" t="s">
        <v>315</v>
      </c>
      <c r="B30" s="140" t="s">
        <v>550</v>
      </c>
      <c r="C30" s="140" t="str">
        <f t="shared" si="0"/>
        <v>PA6.4Talent Management</v>
      </c>
      <c r="D30" s="72"/>
      <c r="E30" s="72"/>
      <c r="F30" s="72"/>
      <c r="G30" s="72"/>
      <c r="H30" s="72"/>
      <c r="I30" s="72"/>
      <c r="J30" s="72"/>
      <c r="K30" s="72"/>
      <c r="L30" s="72"/>
      <c r="M30" s="72"/>
      <c r="N30" s="72"/>
      <c r="O30" s="72"/>
      <c r="P30" s="72"/>
      <c r="Q30" s="72"/>
      <c r="R30" s="72"/>
      <c r="S30" s="72"/>
    </row>
    <row r="31" spans="1:19" s="142" customFormat="1" ht="30" x14ac:dyDescent="0.25">
      <c r="A31" s="145" t="s">
        <v>316</v>
      </c>
      <c r="B31" s="140" t="s">
        <v>125</v>
      </c>
      <c r="C31" s="140" t="str">
        <f t="shared" si="0"/>
        <v>PA6.5Competency based approach</v>
      </c>
      <c r="D31" s="72"/>
      <c r="E31" s="72"/>
      <c r="F31" s="72"/>
      <c r="G31" s="72"/>
      <c r="H31" s="72"/>
      <c r="I31" s="72"/>
      <c r="J31" s="72"/>
      <c r="K31" s="72"/>
      <c r="L31" s="72"/>
      <c r="M31" s="72"/>
      <c r="N31" s="72"/>
      <c r="O31" s="72"/>
      <c r="P31" s="72"/>
      <c r="Q31" s="72"/>
      <c r="R31" s="72"/>
      <c r="S31" s="72"/>
    </row>
    <row r="32" spans="1:19" s="142" customFormat="1" ht="30" x14ac:dyDescent="0.25">
      <c r="A32" s="145" t="s">
        <v>317</v>
      </c>
      <c r="B32" s="140" t="s">
        <v>60</v>
      </c>
      <c r="C32" s="140" t="str">
        <f t="shared" si="0"/>
        <v>PA7.1Implementation &amp; Effectiveness</v>
      </c>
      <c r="D32" s="72"/>
      <c r="E32" s="72"/>
      <c r="F32" s="72"/>
      <c r="G32" s="72"/>
      <c r="H32" s="72"/>
      <c r="I32" s="72"/>
      <c r="J32" s="72"/>
      <c r="K32" s="72"/>
      <c r="L32" s="72"/>
      <c r="M32" s="72"/>
      <c r="N32" s="72"/>
      <c r="O32" s="72"/>
      <c r="P32" s="72"/>
      <c r="Q32" s="72"/>
      <c r="R32" s="72"/>
      <c r="S32" s="72"/>
    </row>
    <row r="33" spans="1:19" s="142" customFormat="1" x14ac:dyDescent="0.25">
      <c r="A33" s="145" t="s">
        <v>318</v>
      </c>
      <c r="B33" s="140" t="s">
        <v>2</v>
      </c>
      <c r="C33" s="140" t="str">
        <f t="shared" si="0"/>
        <v>PA7.2HR Strategy</v>
      </c>
      <c r="D33" s="72"/>
      <c r="E33" s="72"/>
      <c r="F33" s="72"/>
      <c r="G33" s="72"/>
      <c r="H33" s="72"/>
      <c r="I33" s="72"/>
      <c r="J33" s="72"/>
      <c r="K33" s="72"/>
      <c r="L33" s="72"/>
      <c r="M33" s="72"/>
      <c r="N33" s="72"/>
      <c r="O33" s="72"/>
      <c r="P33" s="72"/>
      <c r="Q33" s="72"/>
      <c r="R33" s="72"/>
      <c r="S33" s="72"/>
    </row>
    <row r="34" spans="1:19" s="142" customFormat="1" ht="45" x14ac:dyDescent="0.25">
      <c r="A34" s="145" t="s">
        <v>319</v>
      </c>
      <c r="B34" s="140" t="s">
        <v>549</v>
      </c>
      <c r="C34" s="140" t="str">
        <f t="shared" si="0"/>
        <v>PA7.3Change management &amp; Risk management</v>
      </c>
      <c r="D34" s="72"/>
      <c r="E34" s="72"/>
      <c r="F34" s="72"/>
      <c r="G34" s="72"/>
      <c r="H34" s="72"/>
      <c r="I34" s="72"/>
      <c r="J34" s="72"/>
      <c r="K34" s="72"/>
      <c r="L34" s="72"/>
      <c r="M34" s="72"/>
      <c r="N34" s="72"/>
      <c r="O34" s="72"/>
      <c r="P34" s="72"/>
      <c r="Q34" s="72"/>
      <c r="R34" s="72"/>
      <c r="S34" s="72"/>
    </row>
    <row r="35" spans="1:19" s="142" customFormat="1" ht="30" x14ac:dyDescent="0.25">
      <c r="A35" s="145" t="s">
        <v>320</v>
      </c>
      <c r="B35" s="140" t="s">
        <v>550</v>
      </c>
      <c r="C35" s="140" t="str">
        <f t="shared" si="0"/>
        <v>PA7.4Talent Management</v>
      </c>
      <c r="D35" s="72"/>
      <c r="E35" s="72"/>
      <c r="F35" s="72"/>
      <c r="G35" s="72"/>
      <c r="H35" s="72"/>
      <c r="I35" s="72"/>
      <c r="J35" s="72"/>
      <c r="K35" s="72"/>
      <c r="L35" s="72"/>
      <c r="M35" s="72"/>
      <c r="N35" s="72"/>
      <c r="O35" s="72"/>
      <c r="P35" s="72"/>
      <c r="Q35" s="72"/>
      <c r="R35" s="72"/>
      <c r="S35" s="72"/>
    </row>
    <row r="36" spans="1:19" s="142" customFormat="1" ht="30" x14ac:dyDescent="0.25">
      <c r="A36" s="145" t="s">
        <v>321</v>
      </c>
      <c r="B36" s="140" t="s">
        <v>125</v>
      </c>
      <c r="C36" s="140" t="str">
        <f t="shared" si="0"/>
        <v>PA7.5Competency based approach</v>
      </c>
      <c r="D36" s="72"/>
      <c r="E36" s="72"/>
      <c r="F36" s="72"/>
      <c r="G36" s="72"/>
      <c r="H36" s="72"/>
      <c r="I36" s="72"/>
      <c r="J36" s="72"/>
      <c r="K36" s="72"/>
      <c r="L36" s="72"/>
      <c r="M36" s="72"/>
      <c r="N36" s="72"/>
      <c r="O36" s="72"/>
      <c r="P36" s="72"/>
      <c r="Q36" s="72"/>
      <c r="R36" s="72"/>
      <c r="S36" s="72"/>
    </row>
    <row r="37" spans="1:19" s="142" customFormat="1" x14ac:dyDescent="0.25">
      <c r="A37" s="145" t="s">
        <v>322</v>
      </c>
      <c r="B37" s="140" t="s">
        <v>845</v>
      </c>
      <c r="C37" s="140" t="str">
        <f t="shared" si="0"/>
        <v>PA7.6Feedback</v>
      </c>
      <c r="D37" s="72"/>
      <c r="E37" s="72"/>
      <c r="F37" s="72"/>
      <c r="G37" s="72"/>
      <c r="H37" s="72"/>
      <c r="I37" s="72"/>
      <c r="J37" s="72"/>
      <c r="K37" s="72"/>
      <c r="L37" s="72"/>
      <c r="M37" s="72"/>
      <c r="N37" s="72"/>
      <c r="O37" s="72"/>
      <c r="P37" s="72"/>
      <c r="Q37" s="72"/>
      <c r="R37" s="72"/>
      <c r="S37" s="72"/>
    </row>
    <row r="38" spans="1:19" s="142" customFormat="1" ht="30" x14ac:dyDescent="0.25">
      <c r="A38" s="145" t="s">
        <v>1399</v>
      </c>
      <c r="B38" s="140" t="s">
        <v>60</v>
      </c>
      <c r="C38" s="140" t="str">
        <f t="shared" si="0"/>
        <v>PA8.1Implementation &amp; Effectiveness</v>
      </c>
      <c r="D38" s="72"/>
      <c r="E38" s="72"/>
      <c r="F38" s="72"/>
      <c r="G38" s="72"/>
      <c r="H38" s="72"/>
      <c r="I38" s="72"/>
      <c r="J38" s="72"/>
      <c r="K38" s="72"/>
      <c r="L38" s="72"/>
      <c r="M38" s="72"/>
      <c r="N38" s="72"/>
      <c r="O38" s="72"/>
      <c r="P38" s="72"/>
      <c r="Q38" s="72"/>
      <c r="R38" s="72"/>
      <c r="S38" s="72"/>
    </row>
    <row r="39" spans="1:19" s="142" customFormat="1" x14ac:dyDescent="0.25">
      <c r="A39" s="145" t="s">
        <v>1404</v>
      </c>
      <c r="B39" s="140" t="s">
        <v>2</v>
      </c>
      <c r="C39" s="140" t="str">
        <f t="shared" si="0"/>
        <v>PA8.2HR Strategy</v>
      </c>
      <c r="D39" s="72"/>
      <c r="E39" s="72"/>
      <c r="F39" s="72"/>
      <c r="G39" s="72"/>
      <c r="H39" s="72"/>
      <c r="I39" s="72"/>
      <c r="J39" s="72"/>
      <c r="K39" s="72"/>
      <c r="L39" s="72"/>
      <c r="M39" s="72"/>
      <c r="N39" s="72"/>
      <c r="O39" s="72"/>
      <c r="P39" s="72"/>
      <c r="Q39" s="72"/>
      <c r="R39" s="72"/>
      <c r="S39" s="72"/>
    </row>
    <row r="40" spans="1:19" s="142" customFormat="1" ht="45" x14ac:dyDescent="0.25">
      <c r="A40" s="145" t="s">
        <v>1407</v>
      </c>
      <c r="B40" s="140" t="s">
        <v>549</v>
      </c>
      <c r="C40" s="140" t="str">
        <f t="shared" si="0"/>
        <v>PA8.3Change management &amp; Risk management</v>
      </c>
      <c r="D40" s="72"/>
      <c r="E40" s="72"/>
      <c r="F40" s="72"/>
      <c r="G40" s="72"/>
      <c r="H40" s="72"/>
      <c r="I40" s="72"/>
      <c r="J40" s="72"/>
      <c r="K40" s="72"/>
      <c r="L40" s="72"/>
      <c r="M40" s="72"/>
      <c r="N40" s="72"/>
      <c r="O40" s="72"/>
      <c r="P40" s="72"/>
      <c r="Q40" s="72"/>
      <c r="R40" s="72"/>
      <c r="S40" s="72"/>
    </row>
    <row r="41" spans="1:19" s="142" customFormat="1" ht="30" x14ac:dyDescent="0.25">
      <c r="A41" s="72" t="s">
        <v>1419</v>
      </c>
      <c r="B41" s="72" t="s">
        <v>550</v>
      </c>
      <c r="C41" s="140" t="str">
        <f t="shared" si="0"/>
        <v>PA8.4Talent Management</v>
      </c>
      <c r="D41" s="72"/>
      <c r="E41" s="72"/>
      <c r="F41" s="72"/>
      <c r="G41" s="72"/>
      <c r="H41" s="72"/>
      <c r="I41" s="72"/>
      <c r="J41" s="72"/>
      <c r="K41" s="72"/>
      <c r="L41" s="72"/>
      <c r="M41" s="72"/>
      <c r="N41" s="72"/>
      <c r="O41" s="72"/>
      <c r="P41" s="72"/>
      <c r="Q41" s="72"/>
      <c r="R41" s="72"/>
      <c r="S41" s="72"/>
    </row>
    <row r="42" spans="1:19" s="142" customFormat="1" x14ac:dyDescent="0.25">
      <c r="A42" s="72"/>
      <c r="B42" s="72"/>
      <c r="C42" s="72"/>
      <c r="D42" s="72"/>
      <c r="E42" s="72"/>
      <c r="F42" s="72"/>
      <c r="G42" s="72"/>
      <c r="H42" s="72"/>
      <c r="I42" s="72"/>
      <c r="J42" s="72"/>
      <c r="K42" s="72"/>
      <c r="L42" s="72"/>
      <c r="M42" s="72"/>
      <c r="N42" s="72"/>
      <c r="O42" s="72"/>
      <c r="P42" s="72"/>
      <c r="Q42" s="72"/>
      <c r="R42" s="72"/>
      <c r="S42" s="72"/>
    </row>
    <row r="43" spans="1:19" s="142" customFormat="1" x14ac:dyDescent="0.25">
      <c r="A43" s="72"/>
      <c r="B43" s="72"/>
      <c r="C43" s="72"/>
      <c r="D43" s="72"/>
      <c r="E43" s="72"/>
      <c r="F43" s="72"/>
      <c r="G43" s="72"/>
      <c r="H43" s="72"/>
      <c r="I43" s="72"/>
      <c r="J43" s="72"/>
      <c r="K43" s="72"/>
      <c r="L43" s="72"/>
      <c r="M43" s="72"/>
      <c r="N43" s="72"/>
      <c r="O43" s="72"/>
      <c r="P43" s="72"/>
      <c r="Q43" s="72"/>
      <c r="R43" s="72"/>
      <c r="S43" s="72"/>
    </row>
    <row r="44" spans="1:19" s="142" customFormat="1" x14ac:dyDescent="0.25">
      <c r="A44" s="72"/>
      <c r="B44" s="72"/>
      <c r="C44" s="72"/>
      <c r="D44" s="72"/>
      <c r="E44" s="72"/>
      <c r="F44" s="72"/>
      <c r="G44" s="72"/>
      <c r="H44" s="72"/>
      <c r="I44" s="72"/>
      <c r="J44" s="72"/>
      <c r="K44" s="72"/>
      <c r="L44" s="72"/>
      <c r="M44" s="72"/>
      <c r="N44" s="72"/>
      <c r="O44" s="72"/>
      <c r="P44" s="72"/>
      <c r="Q44" s="72"/>
      <c r="R44" s="72"/>
      <c r="S44" s="72"/>
    </row>
    <row r="45" spans="1:19" s="142" customFormat="1" x14ac:dyDescent="0.25">
      <c r="A45" s="72"/>
      <c r="B45" s="72"/>
      <c r="C45" s="72"/>
      <c r="D45" s="72"/>
      <c r="E45" s="72"/>
      <c r="F45" s="72"/>
      <c r="G45" s="72"/>
      <c r="H45" s="72"/>
      <c r="I45" s="72"/>
      <c r="J45" s="72"/>
      <c r="K45" s="72"/>
      <c r="L45" s="72"/>
      <c r="M45" s="72"/>
      <c r="N45" s="72"/>
      <c r="O45" s="72"/>
      <c r="P45" s="72"/>
      <c r="Q45" s="72"/>
      <c r="R45" s="72"/>
      <c r="S45" s="72"/>
    </row>
    <row r="46" spans="1:19" s="142" customFormat="1" x14ac:dyDescent="0.25">
      <c r="A46" s="72"/>
      <c r="B46" s="72"/>
      <c r="C46" s="72"/>
      <c r="D46" s="72"/>
      <c r="E46" s="72"/>
      <c r="F46" s="72"/>
      <c r="G46" s="72"/>
      <c r="H46" s="72"/>
      <c r="I46" s="72"/>
      <c r="J46" s="72"/>
      <c r="K46" s="72"/>
      <c r="L46" s="72"/>
      <c r="M46" s="72"/>
      <c r="N46" s="72"/>
      <c r="O46" s="72"/>
      <c r="P46" s="72"/>
      <c r="Q46" s="72"/>
      <c r="R46" s="72"/>
      <c r="S46" s="72"/>
    </row>
    <row r="47" spans="1:19" s="142" customFormat="1" x14ac:dyDescent="0.25">
      <c r="A47" s="72"/>
      <c r="B47" s="72"/>
      <c r="C47" s="72"/>
      <c r="D47" s="72"/>
      <c r="E47" s="72"/>
      <c r="F47" s="72"/>
      <c r="G47" s="72"/>
      <c r="H47" s="72"/>
      <c r="I47" s="72"/>
      <c r="J47" s="72"/>
      <c r="K47" s="72"/>
      <c r="L47" s="72"/>
      <c r="M47" s="72"/>
      <c r="N47" s="72"/>
      <c r="O47" s="72"/>
      <c r="P47" s="72"/>
      <c r="Q47" s="72"/>
      <c r="R47" s="72"/>
      <c r="S47" s="72"/>
    </row>
    <row r="48" spans="1:19" s="142" customFormat="1" x14ac:dyDescent="0.25">
      <c r="A48" s="72"/>
      <c r="B48" s="72"/>
      <c r="C48" s="72"/>
      <c r="D48" s="72"/>
      <c r="E48" s="72"/>
      <c r="F48" s="72"/>
      <c r="G48" s="72"/>
      <c r="H48" s="72"/>
      <c r="I48" s="72"/>
      <c r="J48" s="72"/>
      <c r="K48" s="72"/>
      <c r="L48" s="72"/>
      <c r="M48" s="72"/>
      <c r="N48" s="72"/>
      <c r="O48" s="72"/>
      <c r="P48" s="72"/>
      <c r="Q48" s="72"/>
      <c r="R48" s="72"/>
      <c r="S48" s="72"/>
    </row>
    <row r="49" spans="1:19" s="142" customFormat="1" x14ac:dyDescent="0.25">
      <c r="A49" s="72"/>
      <c r="B49" s="72"/>
      <c r="C49" s="72"/>
      <c r="D49" s="72"/>
      <c r="E49" s="72"/>
      <c r="F49" s="72"/>
      <c r="G49" s="72"/>
      <c r="H49" s="72"/>
      <c r="I49" s="72"/>
      <c r="J49" s="72"/>
      <c r="K49" s="72"/>
      <c r="L49" s="72"/>
      <c r="M49" s="72"/>
      <c r="N49" s="72"/>
      <c r="O49" s="72"/>
      <c r="P49" s="72"/>
      <c r="Q49" s="72"/>
      <c r="R49" s="72"/>
      <c r="S49" s="72"/>
    </row>
    <row r="50" spans="1:19" s="142" customFormat="1" x14ac:dyDescent="0.25">
      <c r="A50" s="72"/>
      <c r="B50" s="72"/>
      <c r="C50" s="72"/>
      <c r="D50" s="72"/>
      <c r="E50" s="72"/>
      <c r="F50" s="72"/>
      <c r="G50" s="72"/>
      <c r="H50" s="72"/>
      <c r="I50" s="72"/>
      <c r="J50" s="72"/>
      <c r="K50" s="72"/>
      <c r="L50" s="72"/>
      <c r="M50" s="72"/>
      <c r="N50" s="72"/>
      <c r="O50" s="72"/>
      <c r="P50" s="72"/>
      <c r="Q50" s="72"/>
      <c r="R50" s="72"/>
      <c r="S50" s="72"/>
    </row>
    <row r="51" spans="1:19" s="142" customFormat="1" x14ac:dyDescent="0.25">
      <c r="A51" s="72"/>
      <c r="B51" s="72"/>
      <c r="C51" s="72"/>
      <c r="D51" s="72"/>
      <c r="E51" s="72"/>
      <c r="F51" s="72"/>
      <c r="G51" s="72"/>
      <c r="H51" s="72"/>
      <c r="I51" s="72"/>
      <c r="J51" s="72"/>
      <c r="K51" s="72"/>
      <c r="L51" s="72"/>
      <c r="M51" s="72"/>
      <c r="N51" s="72"/>
      <c r="O51" s="72"/>
      <c r="P51" s="72"/>
      <c r="Q51" s="72"/>
      <c r="R51" s="72"/>
      <c r="S51" s="72"/>
    </row>
    <row r="52" spans="1:19" s="142" customFormat="1" x14ac:dyDescent="0.25">
      <c r="A52" s="72"/>
      <c r="B52" s="72"/>
      <c r="C52" s="72"/>
      <c r="D52" s="72"/>
      <c r="E52" s="72"/>
      <c r="F52" s="72"/>
      <c r="G52" s="72"/>
      <c r="H52" s="72"/>
      <c r="I52" s="72"/>
      <c r="J52" s="72"/>
      <c r="K52" s="72"/>
      <c r="L52" s="72"/>
      <c r="M52" s="72"/>
      <c r="N52" s="72"/>
      <c r="O52" s="72"/>
      <c r="P52" s="72"/>
      <c r="Q52" s="72"/>
      <c r="R52" s="72"/>
      <c r="S52" s="72"/>
    </row>
    <row r="53" spans="1:19" s="142" customFormat="1" x14ac:dyDescent="0.25">
      <c r="A53" s="72"/>
      <c r="B53" s="72"/>
      <c r="C53" s="72"/>
      <c r="D53" s="72"/>
      <c r="E53" s="72"/>
      <c r="F53" s="72"/>
      <c r="G53" s="72"/>
      <c r="H53" s="72"/>
      <c r="I53" s="72"/>
      <c r="J53" s="72"/>
      <c r="K53" s="72"/>
      <c r="L53" s="72"/>
      <c r="M53" s="72"/>
      <c r="N53" s="72"/>
      <c r="O53" s="72"/>
      <c r="P53" s="72"/>
      <c r="Q53" s="72"/>
      <c r="R53" s="72"/>
      <c r="S53" s="72"/>
    </row>
    <row r="54" spans="1:19" s="142" customFormat="1" x14ac:dyDescent="0.25">
      <c r="A54" s="72"/>
      <c r="B54" s="72"/>
      <c r="C54" s="72"/>
      <c r="D54" s="72"/>
      <c r="E54" s="72"/>
      <c r="F54" s="72"/>
      <c r="G54" s="72"/>
      <c r="H54" s="72"/>
      <c r="I54" s="72"/>
      <c r="J54" s="72"/>
      <c r="K54" s="72"/>
      <c r="L54" s="72"/>
      <c r="M54" s="72"/>
      <c r="N54" s="72"/>
      <c r="O54" s="72"/>
      <c r="P54" s="72"/>
      <c r="Q54" s="72"/>
      <c r="R54" s="72"/>
      <c r="S54" s="72"/>
    </row>
    <row r="55" spans="1:19" s="142" customFormat="1" x14ac:dyDescent="0.25">
      <c r="A55" s="72"/>
      <c r="B55" s="72"/>
      <c r="C55" s="72"/>
      <c r="D55" s="72"/>
      <c r="E55" s="72"/>
      <c r="F55" s="72"/>
      <c r="G55" s="72"/>
      <c r="H55" s="72"/>
      <c r="I55" s="72"/>
      <c r="J55" s="72"/>
      <c r="K55" s="72"/>
      <c r="L55" s="72"/>
      <c r="M55" s="72"/>
      <c r="N55" s="72"/>
      <c r="O55" s="72"/>
      <c r="P55" s="72"/>
      <c r="Q55" s="72"/>
      <c r="R55" s="72"/>
      <c r="S55" s="72"/>
    </row>
    <row r="56" spans="1:19" s="142" customFormat="1" x14ac:dyDescent="0.25">
      <c r="A56" s="72"/>
      <c r="B56" s="72"/>
      <c r="C56" s="72"/>
      <c r="D56" s="72"/>
      <c r="E56" s="72"/>
      <c r="F56" s="72"/>
      <c r="G56" s="72"/>
      <c r="H56" s="72"/>
      <c r="I56" s="72"/>
      <c r="J56" s="72"/>
      <c r="K56" s="72"/>
      <c r="L56" s="72"/>
      <c r="M56" s="72"/>
      <c r="N56" s="72"/>
      <c r="O56" s="72"/>
      <c r="P56" s="72"/>
      <c r="Q56" s="72"/>
      <c r="R56" s="72"/>
      <c r="S56" s="72"/>
    </row>
    <row r="57" spans="1:19" s="142" customFormat="1" x14ac:dyDescent="0.25">
      <c r="A57" s="72"/>
      <c r="B57" s="72"/>
      <c r="C57" s="72"/>
      <c r="D57" s="72"/>
      <c r="E57" s="72"/>
      <c r="F57" s="72"/>
      <c r="G57" s="72"/>
      <c r="H57" s="72"/>
      <c r="I57" s="72"/>
      <c r="J57" s="72"/>
      <c r="K57" s="72"/>
      <c r="L57" s="72"/>
      <c r="M57" s="72"/>
      <c r="N57" s="72"/>
      <c r="O57" s="72"/>
      <c r="P57" s="72"/>
      <c r="Q57" s="72"/>
      <c r="R57" s="72"/>
      <c r="S57" s="72"/>
    </row>
    <row r="58" spans="1:19" s="142" customFormat="1" x14ac:dyDescent="0.25">
      <c r="A58" s="72"/>
      <c r="B58" s="72"/>
      <c r="C58" s="72"/>
      <c r="D58" s="72"/>
      <c r="E58" s="72"/>
      <c r="F58" s="72"/>
      <c r="G58" s="72"/>
      <c r="H58" s="72"/>
      <c r="I58" s="72"/>
      <c r="J58" s="72"/>
      <c r="K58" s="72"/>
      <c r="L58" s="72"/>
      <c r="M58" s="72"/>
      <c r="N58" s="72"/>
      <c r="O58" s="72"/>
      <c r="P58" s="72"/>
      <c r="Q58" s="72"/>
      <c r="R58" s="72"/>
      <c r="S58" s="72"/>
    </row>
    <row r="59" spans="1:19" s="142" customFormat="1" x14ac:dyDescent="0.25">
      <c r="A59" s="72"/>
      <c r="B59" s="72"/>
      <c r="C59" s="72"/>
      <c r="D59" s="72"/>
      <c r="E59" s="72"/>
      <c r="F59" s="72"/>
      <c r="G59" s="72"/>
      <c r="H59" s="72"/>
      <c r="I59" s="72"/>
      <c r="J59" s="72"/>
      <c r="K59" s="72"/>
      <c r="L59" s="72"/>
      <c r="M59" s="72"/>
      <c r="N59" s="72"/>
      <c r="O59" s="72"/>
      <c r="P59" s="72"/>
      <c r="Q59" s="72"/>
      <c r="R59" s="72"/>
      <c r="S59" s="72"/>
    </row>
    <row r="60" spans="1:19" s="142" customFormat="1" x14ac:dyDescent="0.25">
      <c r="A60" s="72"/>
      <c r="B60" s="72"/>
      <c r="C60" s="72"/>
      <c r="D60" s="72"/>
      <c r="E60" s="72"/>
      <c r="F60" s="72"/>
      <c r="G60" s="72"/>
      <c r="H60" s="72"/>
      <c r="I60" s="72"/>
      <c r="J60" s="72"/>
      <c r="K60" s="72"/>
      <c r="L60" s="72"/>
      <c r="M60" s="72"/>
      <c r="N60" s="72"/>
      <c r="O60" s="72"/>
      <c r="P60" s="72"/>
      <c r="Q60" s="72"/>
      <c r="R60" s="72"/>
      <c r="S60" s="72"/>
    </row>
    <row r="61" spans="1:19" s="142" customFormat="1" x14ac:dyDescent="0.25">
      <c r="A61" s="72"/>
      <c r="B61" s="72"/>
      <c r="C61" s="72"/>
      <c r="D61" s="72"/>
      <c r="E61" s="72"/>
      <c r="F61" s="72"/>
      <c r="G61" s="72"/>
      <c r="H61" s="72"/>
      <c r="I61" s="72"/>
      <c r="J61" s="72"/>
      <c r="K61" s="72"/>
      <c r="L61" s="72"/>
      <c r="M61" s="72"/>
      <c r="N61" s="72"/>
      <c r="O61" s="72"/>
      <c r="P61" s="72"/>
      <c r="Q61" s="72"/>
      <c r="R61" s="72"/>
      <c r="S61" s="72"/>
    </row>
    <row r="62" spans="1:19" s="142" customFormat="1" x14ac:dyDescent="0.25">
      <c r="A62" s="72"/>
      <c r="B62" s="72"/>
      <c r="C62" s="72"/>
      <c r="D62" s="72"/>
      <c r="E62" s="72"/>
      <c r="F62" s="72"/>
      <c r="G62" s="72"/>
      <c r="H62" s="72"/>
      <c r="I62" s="72"/>
      <c r="J62" s="72"/>
      <c r="K62" s="72"/>
      <c r="L62" s="72"/>
      <c r="M62" s="72"/>
      <c r="N62" s="72"/>
      <c r="O62" s="72"/>
      <c r="P62" s="72"/>
      <c r="Q62" s="72"/>
      <c r="R62" s="72"/>
      <c r="S62" s="72"/>
    </row>
    <row r="63" spans="1:19" s="142" customFormat="1" x14ac:dyDescent="0.25">
      <c r="A63" s="72"/>
      <c r="B63" s="72"/>
      <c r="C63" s="72"/>
      <c r="D63" s="72"/>
      <c r="E63" s="72"/>
      <c r="F63" s="72"/>
      <c r="G63" s="72"/>
      <c r="H63" s="72"/>
      <c r="I63" s="72"/>
      <c r="J63" s="72"/>
      <c r="K63" s="72"/>
      <c r="L63" s="72"/>
      <c r="M63" s="72"/>
      <c r="N63" s="72"/>
      <c r="O63" s="72"/>
      <c r="P63" s="72"/>
      <c r="Q63" s="72"/>
      <c r="R63" s="72"/>
      <c r="S63" s="72"/>
    </row>
    <row r="64" spans="1:19" s="142" customFormat="1" x14ac:dyDescent="0.25">
      <c r="A64" s="72"/>
      <c r="B64" s="72"/>
      <c r="C64" s="72"/>
      <c r="D64" s="72"/>
      <c r="E64" s="72"/>
      <c r="F64" s="72"/>
      <c r="G64" s="72"/>
      <c r="H64" s="72"/>
      <c r="I64" s="72"/>
      <c r="J64" s="72"/>
      <c r="K64" s="72"/>
      <c r="L64" s="72"/>
      <c r="M64" s="72"/>
      <c r="N64" s="72"/>
      <c r="O64" s="72"/>
      <c r="P64" s="72"/>
      <c r="Q64" s="72"/>
      <c r="R64" s="72"/>
      <c r="S64" s="72"/>
    </row>
  </sheetData>
  <autoFilter ref="A1:B64"/>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E12" sqref="E12"/>
    </sheetView>
  </sheetViews>
  <sheetFormatPr defaultRowHeight="15" x14ac:dyDescent="0.25"/>
  <sheetData>
    <row r="1" spans="1:2" x14ac:dyDescent="0.25">
      <c r="A1">
        <v>1</v>
      </c>
      <c r="B1" t="s">
        <v>60</v>
      </c>
    </row>
    <row r="2" spans="1:2" x14ac:dyDescent="0.25">
      <c r="A2">
        <v>2</v>
      </c>
      <c r="B2" t="s">
        <v>2</v>
      </c>
    </row>
    <row r="3" spans="1:2" x14ac:dyDescent="0.25">
      <c r="A3">
        <v>3</v>
      </c>
      <c r="B3" t="s">
        <v>549</v>
      </c>
    </row>
    <row r="4" spans="1:2" x14ac:dyDescent="0.25">
      <c r="A4">
        <v>4</v>
      </c>
      <c r="B4" t="s">
        <v>550</v>
      </c>
    </row>
    <row r="5" spans="1:2" x14ac:dyDescent="0.25">
      <c r="A5">
        <v>5</v>
      </c>
      <c r="B5" t="s">
        <v>125</v>
      </c>
    </row>
    <row r="6" spans="1:2" x14ac:dyDescent="0.25">
      <c r="A6">
        <v>6</v>
      </c>
      <c r="B6" t="s">
        <v>845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zoomScaleNormal="100" workbookViewId="0">
      <selection activeCell="A5" sqref="A5"/>
    </sheetView>
  </sheetViews>
  <sheetFormatPr defaultRowHeight="15" x14ac:dyDescent="0.25"/>
  <cols>
    <col min="1" max="1" width="102.140625" style="72" customWidth="1"/>
    <col min="2" max="16384" width="9.140625" style="72"/>
  </cols>
  <sheetData>
    <row r="2" spans="1:1" ht="32.25" customHeight="1" x14ac:dyDescent="0.25">
      <c r="A2" s="73" t="s">
        <v>1745</v>
      </c>
    </row>
    <row r="3" spans="1:1" ht="32.25" customHeight="1" x14ac:dyDescent="0.25">
      <c r="A3" s="73" t="s">
        <v>1744</v>
      </c>
    </row>
    <row r="4" spans="1:1" ht="199.5" customHeight="1" x14ac:dyDescent="0.25">
      <c r="A4" s="74" t="s">
        <v>1522</v>
      </c>
    </row>
    <row r="5" spans="1:1" ht="138" customHeight="1" x14ac:dyDescent="0.25">
      <c r="A5" s="74" t="s">
        <v>1523</v>
      </c>
    </row>
    <row r="6" spans="1:1" ht="104.25" customHeight="1" x14ac:dyDescent="0.25"/>
    <row r="7" spans="1:1" ht="90" x14ac:dyDescent="0.25">
      <c r="A7" s="74" t="s">
        <v>929</v>
      </c>
    </row>
    <row r="15" spans="1:1" ht="223.5" customHeight="1" x14ac:dyDescent="0.25">
      <c r="A15" s="74" t="s">
        <v>1524</v>
      </c>
    </row>
    <row r="16" spans="1:1" ht="409.5" customHeight="1" x14ac:dyDescent="0.25">
      <c r="A16" s="74" t="s">
        <v>1526</v>
      </c>
    </row>
    <row r="17" spans="1:1" x14ac:dyDescent="0.25">
      <c r="A17" s="72" t="s">
        <v>1525</v>
      </c>
    </row>
    <row r="20" spans="1:1" ht="250.5" customHeight="1" x14ac:dyDescent="0.25"/>
    <row r="21" spans="1:1" ht="87" customHeight="1" x14ac:dyDescent="0.25">
      <c r="A21" s="384" t="s">
        <v>1529</v>
      </c>
    </row>
    <row r="22" spans="1:1" ht="268.5" customHeight="1" x14ac:dyDescent="0.25"/>
    <row r="23" spans="1:1" ht="120" x14ac:dyDescent="0.25">
      <c r="A23" s="74" t="s">
        <v>870</v>
      </c>
    </row>
  </sheetData>
  <sheetProtection password="CC38" sheet="1" objects="1" scenarios="1"/>
  <pageMargins left="0.51181102362204722" right="0.5118110236220472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E12" sqref="E12"/>
    </sheetView>
  </sheetViews>
  <sheetFormatPr defaultRowHeight="15" x14ac:dyDescent="0.25"/>
  <cols>
    <col min="1" max="2" width="9.140625" style="72"/>
    <col min="3" max="3" width="25.28515625" style="74" customWidth="1"/>
    <col min="4" max="4" width="9.140625" style="72"/>
    <col min="5" max="5" width="34.5703125" style="74" customWidth="1"/>
    <col min="6" max="6" width="9.140625" style="72"/>
    <col min="7" max="7" width="9.140625" style="117"/>
    <col min="8" max="16384" width="9.140625" style="72"/>
  </cols>
  <sheetData>
    <row r="1" spans="1:11" s="114" customFormat="1" ht="15.75" x14ac:dyDescent="0.25">
      <c r="A1" s="114" t="s">
        <v>642</v>
      </c>
      <c r="C1" s="115"/>
      <c r="D1" s="114" t="s">
        <v>643</v>
      </c>
      <c r="E1" s="115" t="s">
        <v>1</v>
      </c>
      <c r="F1" s="114" t="s">
        <v>644</v>
      </c>
      <c r="G1" s="116" t="s">
        <v>645</v>
      </c>
      <c r="J1" s="114" t="s">
        <v>646</v>
      </c>
      <c r="K1" s="114" t="s">
        <v>647</v>
      </c>
    </row>
    <row r="2" spans="1:11" ht="30" x14ac:dyDescent="0.25">
      <c r="A2" s="72" t="s">
        <v>110</v>
      </c>
      <c r="B2" s="118" t="s">
        <v>127</v>
      </c>
      <c r="C2" s="74" t="s">
        <v>880</v>
      </c>
      <c r="D2" s="118" t="s">
        <v>129</v>
      </c>
      <c r="E2" s="74" t="s">
        <v>881</v>
      </c>
      <c r="H2" s="72" t="str">
        <f>CONCATENATE(F2,"-",G2)</f>
        <v>-</v>
      </c>
    </row>
    <row r="3" spans="1:11" x14ac:dyDescent="0.25">
      <c r="F3" s="72" t="s">
        <v>63</v>
      </c>
      <c r="G3" s="117" t="s">
        <v>882</v>
      </c>
      <c r="H3" s="72" t="str">
        <f>CONCATENATE(F3,"-",G3)</f>
        <v xml:space="preserve">A-No standard procedures apply to the stages of the recruitment cycle. Vacant positions are advertised on an informal basis with limited communication channels used e.g. word of mouth, newspapers. Information booklets are not available to provide candidates with a description of the tasks attached to a role. An informal selection process operates e.g. no candidate screening process, unstructured and semi-structured job interviews are used to select successful candidates. </v>
      </c>
    </row>
    <row r="4" spans="1:11" x14ac:dyDescent="0.25">
      <c r="F4" s="72" t="s">
        <v>883</v>
      </c>
      <c r="G4" s="117" t="s">
        <v>884</v>
      </c>
      <c r="H4" s="72" t="str">
        <f t="shared" ref="H4:H44" si="0">CONCATENATE(F4,"-",G4)</f>
        <v>Β-The majority of recruitment work procedures are standardised. Vacant positions are advertised through a number of commnication channels e.g. career fairs, email newsletters which aim to attract a wide selection of candidates. Digital solutions are in place for  repitive tasks e.g. evaluating application forms against essential criteria and scheduling online assessment tests. Some processes remain unstandardised e.g. a semi- structured approach is used for interviews, interview feedback is unavailable.</v>
      </c>
    </row>
    <row r="5" spans="1:11" x14ac:dyDescent="0.25">
      <c r="F5" s="72" t="s">
        <v>66</v>
      </c>
      <c r="G5" s="117" t="s">
        <v>885</v>
      </c>
      <c r="H5" s="72" t="str">
        <f t="shared" si="0"/>
        <v xml:space="preserve">C-A structured approach applies to all recruitment procedures. A targeted communications approach is used to idenitfy appropriate candidates to fill a vacant position, this approach includes building strong relationships with educational institutions and professional bodies. A competency framework that specifies desirable behaviours is used in the selelction process. An applicant tracking system ensures an accessible process which can be adjusted to suit the specific requirements of the vacant position.
</v>
      </c>
    </row>
    <row r="6" spans="1:11" x14ac:dyDescent="0.25">
      <c r="F6" s="72" t="s">
        <v>65</v>
      </c>
      <c r="G6" s="117" t="s">
        <v>886</v>
      </c>
      <c r="H6" s="72" t="str">
        <f t="shared" si="0"/>
        <v>D-A flexible approach operates to the requirements of the vacant post e.g simultated exercise, assessment centre. Digital solutions are in place to ensure that the the candidate process is automated e.g. pre-interview screening is completed by algorithmic software. Representatives from functional domains are consulted in relation to information booklets, candidate profiles etc. to ensure that the right candidates with the right skills are being recruited that align to the organizational strategic priorites.</v>
      </c>
    </row>
    <row r="7" spans="1:11" x14ac:dyDescent="0.25">
      <c r="F7" s="72" t="s">
        <v>873</v>
      </c>
      <c r="G7" s="117" t="s">
        <v>887</v>
      </c>
      <c r="H7" s="72" t="str">
        <f t="shared" si="0"/>
        <v>E-This Question is not relevant to my administration.</v>
      </c>
    </row>
    <row r="8" spans="1:11" ht="30" x14ac:dyDescent="0.25">
      <c r="A8" s="72" t="s">
        <v>110</v>
      </c>
      <c r="B8" s="118" t="s">
        <v>152</v>
      </c>
      <c r="C8" s="74" t="s">
        <v>888</v>
      </c>
      <c r="D8" s="118" t="s">
        <v>80</v>
      </c>
      <c r="E8" s="74" t="s">
        <v>889</v>
      </c>
      <c r="H8" s="72" t="str">
        <f t="shared" si="0"/>
        <v>-</v>
      </c>
    </row>
    <row r="9" spans="1:11" x14ac:dyDescent="0.25">
      <c r="F9" s="72" t="s">
        <v>63</v>
      </c>
      <c r="G9" s="117" t="s">
        <v>890</v>
      </c>
      <c r="H9" s="72" t="str">
        <f t="shared" si="0"/>
        <v>A-The recruitment process is characterised by low levels of digitalization. All stages [posting an ad for a vacant post, the selection process and the offer stage] are reliant on manual work processes and repetitive tasks e.g. email and spreadsheets. A structured, integrated database is not used to store information about applicants.</v>
      </c>
    </row>
    <row r="10" spans="1:11" x14ac:dyDescent="0.25">
      <c r="F10" s="72" t="s">
        <v>64</v>
      </c>
      <c r="G10" s="117" t="s">
        <v>891</v>
      </c>
      <c r="H10" s="72" t="str">
        <f t="shared" si="0"/>
        <v xml:space="preserve">B-The recruitment process is increasingly digitalized. A number of segregated information sources are in use but there is a focus on the future integration of databases. Some repetitive tasks have been automated due to use of software e.g. algorithmic software screens out application forms if essential eligibility criteria are not met by candidates.
</v>
      </c>
    </row>
    <row r="11" spans="1:11" x14ac:dyDescent="0.25">
      <c r="F11" s="72" t="s">
        <v>66</v>
      </c>
      <c r="G11" s="117" t="s">
        <v>892</v>
      </c>
      <c r="H11" s="72" t="str">
        <f t="shared" si="0"/>
        <v xml:space="preserve">C-Recruitment processes are fully digitalized and automated. An applicant tracking system or customer relationship management system is in place that provides end-to-end recruiting automation. Social media channels are used to promote the organization and to establish a wider pool of candidates for appropriate roles. 
</v>
      </c>
    </row>
    <row r="12" spans="1:11" x14ac:dyDescent="0.25">
      <c r="F12" s="72" t="s">
        <v>65</v>
      </c>
      <c r="G12" s="117" t="s">
        <v>893</v>
      </c>
      <c r="H12" s="72" t="str">
        <f t="shared" si="0"/>
        <v xml:space="preserve">D-A proactive recruitment process is in place providing a flexible candidate experience. The recruitment process is agile and can be tailored to the specific requirements of the post with no adminstrative burden e.g. technical interview, simulated work exercise, assessment centre. Automated solutions ensure that information can be accessed in real time on sanctioned devices.
</v>
      </c>
    </row>
    <row r="13" spans="1:11" x14ac:dyDescent="0.25">
      <c r="F13" s="72" t="s">
        <v>873</v>
      </c>
      <c r="G13" s="117" t="s">
        <v>887</v>
      </c>
      <c r="H13" s="72" t="str">
        <f t="shared" si="0"/>
        <v>E-This Question is not relevant to my administration.</v>
      </c>
    </row>
    <row r="14" spans="1:11" ht="45" x14ac:dyDescent="0.25">
      <c r="A14" s="72" t="s">
        <v>110</v>
      </c>
      <c r="B14" s="118" t="s">
        <v>205</v>
      </c>
      <c r="C14" s="74" t="s">
        <v>894</v>
      </c>
      <c r="D14" s="118" t="s">
        <v>86</v>
      </c>
      <c r="E14" s="74" t="s">
        <v>895</v>
      </c>
      <c r="H14" s="72" t="str">
        <f t="shared" si="0"/>
        <v>-</v>
      </c>
    </row>
    <row r="15" spans="1:11" x14ac:dyDescent="0.25">
      <c r="F15" s="72" t="s">
        <v>63</v>
      </c>
      <c r="G15" s="117" t="s">
        <v>896</v>
      </c>
      <c r="H15" s="72" t="str">
        <f t="shared" si="0"/>
        <v>A-A recruitment marketing plan is not implemented by the organization. Communications are sporadic and considered on an ad -hoc basis as required  e.g. legislative changes, agreement with trade union/ work council or for the purposes of advertising role vacancies. There is no consideration given to targetted communication messages to specific groups. Vacancies are advertised through conventional channels e.g. newspapers, administration website.</v>
      </c>
    </row>
    <row r="16" spans="1:11" x14ac:dyDescent="0.25">
      <c r="F16" s="72" t="s">
        <v>64</v>
      </c>
      <c r="G16" s="117" t="s">
        <v>897</v>
      </c>
      <c r="H16" s="72" t="str">
        <f t="shared" si="0"/>
        <v>B-A structured recruitment marketing strategy operates which aims to attract a wide selection of candidates. Conscious efforts are made to improve the available information about career opportunities e.g. job specifications, career events. There is a formalised approach to employer branding in some business areas directed towards specific functional domains e.g. internships, apprenticeships. The importance of social media as a recruiting tool is increasingly recognised.</v>
      </c>
    </row>
    <row r="17" spans="1:8" x14ac:dyDescent="0.25">
      <c r="F17" s="72" t="s">
        <v>66</v>
      </c>
      <c r="G17" s="117" t="s">
        <v>898</v>
      </c>
      <c r="H17" s="72" t="str">
        <f t="shared" si="0"/>
        <v>C-A structured recruitment marketing strategy operates which aims target specialist skills which align to the business needs e.g. transfer pricing. Multiple communication channels are used  e.g. social media, professional bodies, internal and external networks. A dedicated employer branding team is in place to ensure that the organization is differentiated in a positive manner in the labour market. An applicant tracking system means that the recruitment process is automated and accessible on an array of devices for candidates.</v>
      </c>
    </row>
    <row r="18" spans="1:8" x14ac:dyDescent="0.25">
      <c r="F18" s="72" t="s">
        <v>65</v>
      </c>
      <c r="G18" s="117" t="s">
        <v>899</v>
      </c>
      <c r="H18" s="72" t="str">
        <f t="shared" si="0"/>
        <v>D-Innovative measures associated with the recruitment marketing strategy include candidate referral incentives and university partnership schemes to build specialist talent pipelines. Information in relation to job profiles and the recruitment process e.g. assessment centres, technical interviews are available to candidates through a dedicated portal. Functional domain representatives assist in designing relevant targeted communications for specific groups ensuring that recruitment procedures are aligned to the strategic objectives and goals.</v>
      </c>
    </row>
    <row r="19" spans="1:8" x14ac:dyDescent="0.25">
      <c r="F19" s="72" t="s">
        <v>873</v>
      </c>
      <c r="G19" s="117" t="s">
        <v>887</v>
      </c>
      <c r="H19" s="72" t="str">
        <f t="shared" si="0"/>
        <v>E-This Question is not relevant to my administration.</v>
      </c>
    </row>
    <row r="20" spans="1:8" ht="45" x14ac:dyDescent="0.25">
      <c r="A20" s="72" t="s">
        <v>110</v>
      </c>
      <c r="B20" s="118" t="s">
        <v>37</v>
      </c>
      <c r="C20" s="74" t="s">
        <v>900</v>
      </c>
      <c r="D20" s="118" t="s">
        <v>12</v>
      </c>
      <c r="E20" s="74" t="s">
        <v>928</v>
      </c>
      <c r="H20" s="72" t="str">
        <f t="shared" si="0"/>
        <v>-</v>
      </c>
    </row>
    <row r="21" spans="1:8" x14ac:dyDescent="0.25">
      <c r="F21" s="72" t="s">
        <v>63</v>
      </c>
      <c r="G21" s="117" t="s">
        <v>901</v>
      </c>
      <c r="H21" s="72" t="str">
        <f t="shared" si="0"/>
        <v xml:space="preserve">A-Low level of alignment between recruitment procedures and Organization's current and future needs. Recruitment is not recognized as a strategic tool by the organization. No or limited recruitment plans are developed. Only ad hoc recruitment decisions. No budget provisions for recruitment costs. </v>
      </c>
    </row>
    <row r="22" spans="1:8" x14ac:dyDescent="0.25">
      <c r="F22" s="72" t="s">
        <v>64</v>
      </c>
      <c r="G22" s="117" t="s">
        <v>902</v>
      </c>
      <c r="H22" s="72" t="str">
        <f t="shared" si="0"/>
        <v xml:space="preserve">B- Progressive level of alignment between recruitment procedures and Organizations current and future needs. Recruitment needs and skills gaps are defined  periodically in order to support Recruitment plan which informs HR strategy. Standardized Recruitment processes and documents are in place. </v>
      </c>
    </row>
    <row r="23" spans="1:8" x14ac:dyDescent="0.25">
      <c r="F23" s="72" t="s">
        <v>66</v>
      </c>
      <c r="G23" s="117" t="s">
        <v>903</v>
      </c>
      <c r="H23" s="72" t="str">
        <f t="shared" si="0"/>
        <v xml:space="preserve">C-Recruitment is integrated into HR strategy and is aligned to the organization’s strategic objectives. HR Strategy aims to improve overall Organization's performance by recruiting talents. Structured recruitment procedures and methodologies, assessment quality of procedures and results, feedback on recruitment efficiency. </v>
      </c>
    </row>
    <row r="24" spans="1:8" x14ac:dyDescent="0.25">
      <c r="F24" s="72" t="s">
        <v>65</v>
      </c>
      <c r="G24" s="117" t="s">
        <v>904</v>
      </c>
      <c r="H24" s="72" t="str">
        <f t="shared" si="0"/>
        <v xml:space="preserve">D-Recruitment plans are fully integrated into HR strategy and their interconnection is systematically reviewed and improved. Recruitment is optimized supporting the organization’s goals. Organization become an employer of choice for talents and sustain a long term development. Strategic recruitment plans that interact with defined career paths from entry to senior level, advanced analytics to identify internal and external trends in skills. </v>
      </c>
    </row>
    <row r="25" spans="1:8" ht="45" x14ac:dyDescent="0.25">
      <c r="A25" s="72" t="s">
        <v>110</v>
      </c>
      <c r="B25" s="118" t="s">
        <v>48</v>
      </c>
      <c r="C25" s="74" t="s">
        <v>905</v>
      </c>
      <c r="D25" s="118" t="s">
        <v>67</v>
      </c>
      <c r="E25" s="74" t="s">
        <v>906</v>
      </c>
      <c r="H25" s="72" t="str">
        <f t="shared" si="0"/>
        <v>-</v>
      </c>
    </row>
    <row r="26" spans="1:8" x14ac:dyDescent="0.25">
      <c r="F26" s="72" t="s">
        <v>63</v>
      </c>
      <c r="G26" s="117" t="s">
        <v>907</v>
      </c>
      <c r="H26" s="72" t="str">
        <f t="shared" si="0"/>
        <v>A-Talent management procedures are not/or limited  applied in recruitment processes. Job specifications/selection criteria are strictly indicated by law or internal instructions, processes are reactionary.</v>
      </c>
    </row>
    <row r="27" spans="1:8" x14ac:dyDescent="0.25">
      <c r="F27" s="72" t="s">
        <v>64</v>
      </c>
      <c r="G27" s="117" t="s">
        <v>908</v>
      </c>
      <c r="H27" s="72" t="str">
        <f t="shared" si="0"/>
        <v>B-Talent management procedures are applied progressively in recruitment for specific positions. Standardized procedures and methodologies for indentifying, filtering and selecting the best-fit talented candidates are applied for key positions. Βenchmarking analysis may also be used.</v>
      </c>
    </row>
    <row r="28" spans="1:8" x14ac:dyDescent="0.25">
      <c r="F28" s="72" t="s">
        <v>66</v>
      </c>
      <c r="G28" s="117" t="s">
        <v>909</v>
      </c>
      <c r="H28" s="72" t="str">
        <f t="shared" si="0"/>
        <v>C-Talent management procedures are applied proactively for all positions in recruitment . There is a sound strategy for talent attracting &amp; acquisition and recruitment decisions are data-based and aligned with business goals. Advanced  tools for sorting and selection, trend analysis and KPIs are extensively used.</v>
      </c>
    </row>
    <row r="29" spans="1:8" x14ac:dyDescent="0.25">
      <c r="F29" s="72" t="s">
        <v>65</v>
      </c>
      <c r="G29" s="117" t="s">
        <v>910</v>
      </c>
      <c r="H29" s="72" t="str">
        <f t="shared" si="0"/>
        <v xml:space="preserve">D-Talent management procedures operate predictively. Leading analytic tools, predictive marketing scheme for attracting talents with a relationship building orientation, self-improving procedures that are fully integrated  in all types and phases of recruitment processes are applied. </v>
      </c>
    </row>
    <row r="30" spans="1:8" ht="75" x14ac:dyDescent="0.25">
      <c r="A30" s="72" t="s">
        <v>110</v>
      </c>
      <c r="B30" s="118" t="s">
        <v>169</v>
      </c>
      <c r="C30" s="74" t="s">
        <v>98</v>
      </c>
      <c r="D30" s="118" t="s">
        <v>171</v>
      </c>
      <c r="E30" s="74" t="s">
        <v>911</v>
      </c>
      <c r="H30" s="72" t="str">
        <f t="shared" si="0"/>
        <v>-</v>
      </c>
    </row>
    <row r="31" spans="1:8" x14ac:dyDescent="0.25">
      <c r="F31" s="72" t="s">
        <v>63</v>
      </c>
      <c r="G31" s="117" t="s">
        <v>912</v>
      </c>
      <c r="H31" s="72" t="str">
        <f t="shared" si="0"/>
        <v xml:space="preserve">A-Recruitment plans are reactive and are revised when significant events have already been recorded  e.g. a shortage in the IT skillset due to a competitive labour market. A medium term planning exercise regarding the number and types of candidates that will need to be recruited does not take place. The operating process  is inflexible to the requirements of the organisation.
</v>
      </c>
    </row>
    <row r="32" spans="1:8" x14ac:dyDescent="0.25">
      <c r="F32" s="72" t="s">
        <v>64</v>
      </c>
      <c r="G32" s="117" t="s">
        <v>913</v>
      </c>
      <c r="H32" s="72" t="str">
        <f t="shared" si="0"/>
        <v>B-A structured approach to planned recruitment is in place and conscious efforts are made to ensure that recruitment plans are reviewed on a periodic basis in the event of internal and external changes e.g. increased automation of work. The importance of a collaborative approach between workforce planning, recruitment, training and business area representatives is increasingly recognised.</v>
      </c>
    </row>
    <row r="33" spans="1:8" x14ac:dyDescent="0.25">
      <c r="F33" s="72" t="s">
        <v>66</v>
      </c>
      <c r="G33" s="117" t="s">
        <v>914</v>
      </c>
      <c r="H33" s="72" t="str">
        <f t="shared" si="0"/>
        <v>C-A structured approach to planned recruitment is in place and a cross functional group meet regularly to discuss the potential impact of any internal or/ and external events on the plan. Real-time workforce planning data, labour market information and other analyses enable the design and implementation of solutions that address long term challenges e.g. including candidate diversity as a specific recruitment target.</v>
      </c>
    </row>
    <row r="34" spans="1:8" x14ac:dyDescent="0.25">
      <c r="F34" s="72" t="s">
        <v>65</v>
      </c>
      <c r="G34" s="117" t="s">
        <v>915</v>
      </c>
      <c r="H34" s="72" t="str">
        <f t="shared" si="0"/>
        <v>D-A proactive approach to planned recruitment operates with the resourcing needs for all career streams met in a timely manner. Recruitment plans are revised and updated on a regular basis by senior management as well as a specific cross functional team to ensure that they are aligned to the strategic needs of the organisation.</v>
      </c>
    </row>
    <row r="35" spans="1:8" ht="105" x14ac:dyDescent="0.25">
      <c r="D35" s="118" t="s">
        <v>916</v>
      </c>
      <c r="E35" s="74" t="s">
        <v>917</v>
      </c>
      <c r="H35" s="72" t="str">
        <f t="shared" si="0"/>
        <v>-</v>
      </c>
    </row>
    <row r="36" spans="1:8" x14ac:dyDescent="0.25">
      <c r="F36" s="72" t="s">
        <v>63</v>
      </c>
      <c r="G36" s="117" t="s">
        <v>918</v>
      </c>
      <c r="H36" s="72" t="str">
        <f t="shared" si="0"/>
        <v>A-The organization doesn't have the possibility to change contractual models  - given by the law or by external constraints - in the short term/The Organisation doesn't have the possibility to choose the type of employment status which is unique and given by the law</v>
      </c>
    </row>
    <row r="37" spans="1:8" x14ac:dyDescent="0.25">
      <c r="F37" s="72" t="s">
        <v>64</v>
      </c>
      <c r="G37" s="117" t="s">
        <v>919</v>
      </c>
      <c r="H37" s="72" t="str">
        <f t="shared" si="0"/>
        <v>B-The organization can apply several different pre-defined contractual models, however according to the law or external constraints/The organization can apply several different employment statuses defined by the law</v>
      </c>
    </row>
    <row r="38" spans="1:8" x14ac:dyDescent="0.25">
      <c r="F38" s="72" t="s">
        <v>66</v>
      </c>
      <c r="G38" s="117" t="s">
        <v>920</v>
      </c>
      <c r="H38" s="72" t="str">
        <f t="shared" si="0"/>
        <v>C-The organization can personalized the given contractual models only for specialized staff/The organization can personalise the employment status only for specialized staff</v>
      </c>
    </row>
    <row r="39" spans="1:8" x14ac:dyDescent="0.25">
      <c r="F39" s="72" t="s">
        <v>65</v>
      </c>
      <c r="G39" s="117" t="s">
        <v>921</v>
      </c>
      <c r="H39" s="72" t="str">
        <f t="shared" si="0"/>
        <v>D-The organization can fully define its contractual and recruitment procedures for each kind of employee (and even for each single employee) making them more effective to satisfy business needs/The organization can fully define employment status for all types of vacancies according to the the job profiles and the business needs</v>
      </c>
    </row>
    <row r="40" spans="1:8" ht="60" x14ac:dyDescent="0.25">
      <c r="A40" s="72" t="s">
        <v>110</v>
      </c>
      <c r="B40" s="118" t="s">
        <v>56</v>
      </c>
      <c r="C40" s="74" t="s">
        <v>922</v>
      </c>
      <c r="D40" s="118" t="s">
        <v>33</v>
      </c>
      <c r="E40" s="74" t="s">
        <v>923</v>
      </c>
      <c r="H40" s="72" t="str">
        <f t="shared" si="0"/>
        <v>-</v>
      </c>
    </row>
    <row r="41" spans="1:8" x14ac:dyDescent="0.25">
      <c r="F41" s="72" t="s">
        <v>63</v>
      </c>
      <c r="G41" s="117" t="s">
        <v>924</v>
      </c>
      <c r="H41" s="72" t="str">
        <f t="shared" si="0"/>
        <v>A-Competency Framework is not developed or competencies for key jobs are defined ad hoc in order to meet essential recruitment requirements</v>
      </c>
    </row>
    <row r="42" spans="1:8" x14ac:dyDescent="0.25">
      <c r="F42" s="72" t="s">
        <v>64</v>
      </c>
      <c r="G42" s="117" t="s">
        <v>925</v>
      </c>
      <c r="H42" s="72" t="str">
        <f t="shared" si="0"/>
        <v>B-Competencies are defined, but not systematically incorporated in all job descriptions. Competency assessment and gap analysis are applied in competency matching procedures.</v>
      </c>
    </row>
    <row r="43" spans="1:8" x14ac:dyDescent="0.25">
      <c r="F43" s="72" t="s">
        <v>66</v>
      </c>
      <c r="G43" s="117" t="s">
        <v>926</v>
      </c>
      <c r="H43" s="72" t="str">
        <f t="shared" si="0"/>
        <v xml:space="preserve">C-A Competency Framework is developed and updated in a proactive way for recruitment procedures which are proactively responding to current and future needs concerning competency demands. </v>
      </c>
    </row>
    <row r="44" spans="1:8" x14ac:dyDescent="0.25">
      <c r="F44" s="72" t="s">
        <v>65</v>
      </c>
      <c r="G44" s="117" t="s">
        <v>927</v>
      </c>
      <c r="H44" s="72" t="str">
        <f t="shared" si="0"/>
        <v xml:space="preserve">D-Competency framework is fully integrated in all HRM functions, including Recruitment and is aligned with all business areas supporting them predictively. </v>
      </c>
    </row>
  </sheetData>
  <autoFilter ref="A1:H4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7" sqref="A7"/>
    </sheetView>
  </sheetViews>
  <sheetFormatPr defaultRowHeight="15" x14ac:dyDescent="0.25"/>
  <sheetData>
    <row r="1" spans="1:2" x14ac:dyDescent="0.25">
      <c r="A1">
        <v>1</v>
      </c>
      <c r="B1" t="s">
        <v>60</v>
      </c>
    </row>
    <row r="2" spans="1:2" x14ac:dyDescent="0.25">
      <c r="A2">
        <v>2</v>
      </c>
      <c r="B2" t="s">
        <v>2</v>
      </c>
    </row>
    <row r="3" spans="1:2" x14ac:dyDescent="0.25">
      <c r="A3">
        <v>3</v>
      </c>
      <c r="B3" t="s">
        <v>549</v>
      </c>
    </row>
    <row r="4" spans="1:2" x14ac:dyDescent="0.25">
      <c r="A4">
        <v>4</v>
      </c>
      <c r="B4" t="s">
        <v>550</v>
      </c>
    </row>
    <row r="5" spans="1:2" x14ac:dyDescent="0.25">
      <c r="A5">
        <v>5</v>
      </c>
      <c r="B5" t="s">
        <v>125</v>
      </c>
    </row>
    <row r="6" spans="1:2" x14ac:dyDescent="0.25">
      <c r="A6">
        <v>6</v>
      </c>
      <c r="B6" t="s">
        <v>845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A69"/>
  <sheetViews>
    <sheetView tabSelected="1" zoomScale="80" zoomScaleNormal="80" workbookViewId="0">
      <pane ySplit="5" topLeftCell="A18" activePane="bottomLeft" state="frozen"/>
      <selection pane="bottomLeft" activeCell="I20" sqref="I20"/>
    </sheetView>
  </sheetViews>
  <sheetFormatPr defaultRowHeight="15" x14ac:dyDescent="0.25"/>
  <cols>
    <col min="1" max="1" width="14.7109375" style="12" customWidth="1"/>
    <col min="2" max="2" width="50.7109375" style="3" customWidth="1"/>
    <col min="3" max="3" width="9.140625" style="17" hidden="1" customWidth="1"/>
    <col min="4" max="4" width="9.85546875" style="17" hidden="1" customWidth="1"/>
    <col min="5" max="6" width="9.85546875" style="84" hidden="1" customWidth="1"/>
    <col min="7" max="8" width="9.7109375" style="7" customWidth="1"/>
    <col min="9" max="9" width="15" style="91" customWidth="1"/>
    <col min="10" max="10" width="20.7109375" style="7" customWidth="1"/>
    <col min="11" max="11" width="9.85546875" style="85" customWidth="1"/>
    <col min="12" max="12" width="9.85546875" style="84" hidden="1" customWidth="1"/>
    <col min="13" max="13" width="8.5703125" style="5" hidden="1" customWidth="1"/>
    <col min="14" max="14" width="12.140625" style="5" hidden="1" customWidth="1"/>
    <col min="15" max="16" width="12.42578125" style="84" hidden="1" customWidth="1"/>
    <col min="17" max="17" width="13.85546875" style="85" customWidth="1"/>
    <col min="18" max="18" width="11.140625" style="86" hidden="1" customWidth="1"/>
    <col min="19" max="19" width="27.5703125" style="6" customWidth="1"/>
    <col min="20" max="20" width="26.140625" style="6" hidden="1" customWidth="1"/>
    <col min="21" max="21" width="23.28515625" style="6" hidden="1" customWidth="1"/>
    <col min="22" max="22" width="25.28515625" style="6" hidden="1" customWidth="1"/>
    <col min="23" max="23" width="24.140625" style="8" customWidth="1"/>
    <col min="24" max="24" width="37.7109375" style="3" hidden="1" customWidth="1"/>
    <col min="25" max="25" width="33.28515625" style="6" hidden="1" customWidth="1"/>
    <col min="26" max="26" width="32" style="3" hidden="1" customWidth="1"/>
    <col min="27" max="27" width="20.42578125" style="8" customWidth="1"/>
    <col min="28" max="16384" width="9.140625" style="2"/>
  </cols>
  <sheetData>
    <row r="1" spans="1:27" hidden="1" x14ac:dyDescent="0.25">
      <c r="N1" s="18"/>
      <c r="O1" s="207"/>
      <c r="P1" s="207"/>
    </row>
    <row r="2" spans="1:27" hidden="1" x14ac:dyDescent="0.25">
      <c r="Q2" s="6">
        <f>COUNTA(A6:B68)</f>
        <v>126</v>
      </c>
      <c r="S2" s="6">
        <f>COUNTIF(S6:S68,"")</f>
        <v>63</v>
      </c>
      <c r="W2" s="6">
        <f>COUNTIF(V6:V68,"")</f>
        <v>63</v>
      </c>
    </row>
    <row r="3" spans="1:27" ht="36.75" hidden="1" customHeight="1" x14ac:dyDescent="0.25">
      <c r="B3" s="374" t="s">
        <v>1521</v>
      </c>
      <c r="G3" s="390" t="str">
        <f>IF(Q2-S2-W2&gt;0,"There are errors in the setup","No errors detected in the setup")</f>
        <v>No errors detected in the setup</v>
      </c>
      <c r="H3" s="390"/>
      <c r="I3" s="390"/>
    </row>
    <row r="4" spans="1:27" ht="21.75" hidden="1" thickBot="1" x14ac:dyDescent="0.3">
      <c r="M4" s="90"/>
      <c r="N4" s="90"/>
      <c r="T4" s="92"/>
      <c r="U4" s="92"/>
      <c r="V4" s="6" t="str">
        <f>IF(SUM(V6:V68)&gt;0,"ERRORE","NON CI SONO ERRORI")</f>
        <v>NON CI SONO ERRORI</v>
      </c>
      <c r="W4" s="92"/>
      <c r="AA4" s="93"/>
    </row>
    <row r="5" spans="1:27" s="3" customFormat="1" ht="48.75" customHeight="1" thickBot="1" x14ac:dyDescent="0.3">
      <c r="A5" s="326" t="s">
        <v>862</v>
      </c>
      <c r="B5" s="327" t="s">
        <v>1</v>
      </c>
      <c r="C5" s="328"/>
      <c r="D5" s="328" t="s">
        <v>11</v>
      </c>
      <c r="E5" s="202" t="s">
        <v>1712</v>
      </c>
      <c r="F5" s="202" t="s">
        <v>1713</v>
      </c>
      <c r="G5" s="327" t="s">
        <v>857</v>
      </c>
      <c r="H5" s="327" t="s">
        <v>856</v>
      </c>
      <c r="I5" s="327" t="s">
        <v>871</v>
      </c>
      <c r="J5" s="327" t="s">
        <v>866</v>
      </c>
      <c r="K5" s="329" t="s">
        <v>872</v>
      </c>
      <c r="L5" s="202" t="s">
        <v>1707</v>
      </c>
      <c r="M5" s="202" t="s">
        <v>1708</v>
      </c>
      <c r="N5" s="202" t="s">
        <v>1709</v>
      </c>
      <c r="O5" s="202" t="s">
        <v>1710</v>
      </c>
      <c r="P5" s="202" t="s">
        <v>1711</v>
      </c>
      <c r="Q5" s="329" t="s">
        <v>878</v>
      </c>
      <c r="R5" s="202" t="s">
        <v>1714</v>
      </c>
      <c r="S5" s="330" t="s">
        <v>877</v>
      </c>
      <c r="T5" s="202" t="s">
        <v>1715</v>
      </c>
      <c r="U5" s="202" t="s">
        <v>1716</v>
      </c>
      <c r="V5" s="203" t="s">
        <v>1717</v>
      </c>
      <c r="W5" s="331" t="s">
        <v>875</v>
      </c>
      <c r="X5" s="202" t="s">
        <v>1718</v>
      </c>
      <c r="Y5" s="202" t="s">
        <v>1719</v>
      </c>
      <c r="Z5" s="202" t="s">
        <v>1720</v>
      </c>
      <c r="AA5" s="331" t="s">
        <v>876</v>
      </c>
    </row>
    <row r="6" spans="1:27" ht="45" customHeight="1" x14ac:dyDescent="0.25">
      <c r="A6" s="332" t="s">
        <v>252</v>
      </c>
      <c r="B6" s="333" t="s">
        <v>938</v>
      </c>
      <c r="C6" s="334" t="s">
        <v>62</v>
      </c>
      <c r="D6" s="334" t="s">
        <v>5</v>
      </c>
      <c r="E6" s="334" t="str">
        <f>IF(LEFT(A6,8)&lt;&gt;LEFT(A7,8),"last","")</f>
        <v>last</v>
      </c>
      <c r="F6" s="334">
        <f>IF(LEFT(A6,8)=LEFT(A5,8),F5+1,1)</f>
        <v>1</v>
      </c>
      <c r="G6" s="162">
        <v>100</v>
      </c>
      <c r="H6" s="162">
        <v>100</v>
      </c>
      <c r="I6" s="163">
        <v>100</v>
      </c>
      <c r="J6" s="335"/>
      <c r="K6" s="334">
        <f>IF(LEFT(QUESTIONS!H2,1)="E",0,IF(J6&lt;&gt;"",J6,I6))</f>
        <v>100</v>
      </c>
      <c r="L6" s="334">
        <f t="shared" ref="L6:L67" si="0">IF(LEFT(A6,8)=LEFT(A5,8),IF(K6=0,L5+1,L5),IF(K6=0,1,0))</f>
        <v>0</v>
      </c>
      <c r="M6" s="334">
        <f t="shared" ref="M6:M67" si="1">IF(LEFT(A6,8)=LEFT(A5,8),M5+K6,K6)</f>
        <v>100</v>
      </c>
      <c r="N6" s="334">
        <f t="shared" ref="N6:N67" si="2">IF(LEFT(A6,9)&lt;&gt;LEFT(A5,9),100-M6,"")</f>
        <v>0</v>
      </c>
      <c r="O6" s="334">
        <f t="shared" ref="O6:O66" si="3">IF(LEFT(A6,8)&lt;&gt;LEFT(A7,8),N6/(F6-L6),"")</f>
        <v>0</v>
      </c>
      <c r="P6" s="334">
        <f>IF(O6="",P7,O6)</f>
        <v>0</v>
      </c>
      <c r="Q6" s="334">
        <f t="shared" ref="Q6:Q37" si="4">IF(S6="",IF(K6&lt;&gt;0,K6+P6,K6),"")</f>
        <v>100</v>
      </c>
      <c r="R6" s="334">
        <f t="shared" ref="R6:R67" si="5">IF(LEFT(A6,8)=LEFT(A5,8),R5+Q6,Q6)</f>
        <v>100</v>
      </c>
      <c r="S6" s="119" t="str">
        <f>IF(T6&lt;&gt;"",T6,IF(U6&lt;&gt;"",U6,""))</f>
        <v/>
      </c>
      <c r="T6" s="164" t="str">
        <f t="shared" ref="T6:T37" si="6">IF(J6&lt;&gt;"",IF(J6&lt;G6,CONCATENATE("ERROR! Weight for this Question can no be less than  ",G6, " %"),""),"")</f>
        <v/>
      </c>
      <c r="U6" s="164" t="str">
        <f t="shared" ref="U6:U37" si="7">IF(J6&gt;H6,CONCATENATE("ERROR! Weight for this Question can not exceed ",H6, " %"),"")</f>
        <v/>
      </c>
      <c r="V6" s="119" t="str">
        <f>IF(S6&lt;&gt;"",1,"")</f>
        <v/>
      </c>
      <c r="W6" s="119" t="str">
        <f>IF(S6="",IF(Y6&lt;&gt;"",Y6,IF(X6&lt;&gt;"",X6,"")),"")</f>
        <v/>
      </c>
      <c r="X6" s="119" t="str">
        <f t="shared" ref="X6:X37" si="8">IF(M6&gt;100,CONCATENATE("The sum of weights for  ",LEFT(A6,8), " dimension exceed 100%. Automatic weight recalculation"),"")</f>
        <v/>
      </c>
      <c r="Y6" s="119" t="str">
        <f t="shared" ref="Y6:Y37" si="9">IF(E6="last",IF(M6&lt;100,IF(L6=0,CONCATENATE("The sum of weights for  ",LEFT(A6,8), " dimension is not 100%. Automatic weight recalculation"),"There are some 'zero value' - Automatic weight recalculation"),""),"")</f>
        <v/>
      </c>
      <c r="Z6" s="336"/>
      <c r="AA6" s="165" t="str">
        <f t="shared" ref="AA6:AA37" si="10">IF(Q6&lt;&gt;"",IF(K6&lt;&gt;Q6,"Recalculated weight",""),"")</f>
        <v/>
      </c>
    </row>
    <row r="7" spans="1:27" ht="45" customHeight="1" x14ac:dyDescent="0.25">
      <c r="A7" s="337" t="s">
        <v>253</v>
      </c>
      <c r="B7" s="338" t="s">
        <v>946</v>
      </c>
      <c r="C7" s="339" t="s">
        <v>62</v>
      </c>
      <c r="D7" s="339" t="s">
        <v>77</v>
      </c>
      <c r="E7" s="339" t="str">
        <f t="shared" ref="E7:E66" si="11">IF(LEFT(A7,8)&lt;&gt;LEFT(A8,8),"last","")</f>
        <v>last</v>
      </c>
      <c r="F7" s="339">
        <f t="shared" ref="F7:F68" si="12">IF(LEFT(A7,8)=LEFT(A6,8),F6+1,1)</f>
        <v>1</v>
      </c>
      <c r="G7" s="120">
        <v>100</v>
      </c>
      <c r="H7" s="120">
        <v>100</v>
      </c>
      <c r="I7" s="157">
        <v>100</v>
      </c>
      <c r="J7" s="340"/>
      <c r="K7" s="339">
        <f>IF(LEFT(QUESTIONS!H3,1)="E",0,IF(J7&lt;&gt;"",J7,I7))</f>
        <v>100</v>
      </c>
      <c r="L7" s="339">
        <f t="shared" si="0"/>
        <v>0</v>
      </c>
      <c r="M7" s="339">
        <f t="shared" si="1"/>
        <v>100</v>
      </c>
      <c r="N7" s="339">
        <f t="shared" si="2"/>
        <v>0</v>
      </c>
      <c r="O7" s="339">
        <f t="shared" si="3"/>
        <v>0</v>
      </c>
      <c r="P7" s="339">
        <f t="shared" ref="P7:P66" si="13">IF(O7="",P8,O7)</f>
        <v>0</v>
      </c>
      <c r="Q7" s="339">
        <f t="shared" si="4"/>
        <v>100</v>
      </c>
      <c r="R7" s="339">
        <f t="shared" si="5"/>
        <v>100</v>
      </c>
      <c r="S7" s="107" t="str">
        <f t="shared" ref="S7:S67" si="14">IF(T7&lt;&gt;"",T7,IF(U7&lt;&gt;"",U7,""))</f>
        <v/>
      </c>
      <c r="T7" s="107" t="str">
        <f t="shared" si="6"/>
        <v/>
      </c>
      <c r="U7" s="107" t="str">
        <f t="shared" si="7"/>
        <v/>
      </c>
      <c r="V7" s="107" t="str">
        <f t="shared" ref="V7:V67" si="15">IF(S7&lt;&gt;"",1,"")</f>
        <v/>
      </c>
      <c r="W7" s="107" t="str">
        <f t="shared" ref="W7:W67" si="16">IF(S7="",IF(Y7&lt;&gt;"",Y7,IF(X7&lt;&gt;"",X7,"")),"")</f>
        <v/>
      </c>
      <c r="X7" s="107" t="str">
        <f t="shared" si="8"/>
        <v/>
      </c>
      <c r="Y7" s="107" t="str">
        <f t="shared" si="9"/>
        <v/>
      </c>
      <c r="Z7" s="341"/>
      <c r="AA7" s="167" t="str">
        <f t="shared" si="10"/>
        <v/>
      </c>
    </row>
    <row r="8" spans="1:27" ht="45" customHeight="1" x14ac:dyDescent="0.25">
      <c r="A8" s="337" t="s">
        <v>254</v>
      </c>
      <c r="B8" s="338" t="s">
        <v>953</v>
      </c>
      <c r="C8" s="339" t="s">
        <v>62</v>
      </c>
      <c r="D8" s="339" t="s">
        <v>133</v>
      </c>
      <c r="E8" s="339" t="str">
        <f t="shared" si="11"/>
        <v>last</v>
      </c>
      <c r="F8" s="339">
        <f t="shared" si="12"/>
        <v>1</v>
      </c>
      <c r="G8" s="120">
        <v>100</v>
      </c>
      <c r="H8" s="120">
        <v>100</v>
      </c>
      <c r="I8" s="157">
        <v>100</v>
      </c>
      <c r="J8" s="340"/>
      <c r="K8" s="339">
        <f>IF(LEFT(QUESTIONS!H4,1)="E",0,IF(J8&lt;&gt;"",J8,I8))</f>
        <v>100</v>
      </c>
      <c r="L8" s="339">
        <f t="shared" si="0"/>
        <v>0</v>
      </c>
      <c r="M8" s="339">
        <f t="shared" si="1"/>
        <v>100</v>
      </c>
      <c r="N8" s="339">
        <f t="shared" si="2"/>
        <v>0</v>
      </c>
      <c r="O8" s="339">
        <f t="shared" si="3"/>
        <v>0</v>
      </c>
      <c r="P8" s="339">
        <f t="shared" si="13"/>
        <v>0</v>
      </c>
      <c r="Q8" s="339">
        <f t="shared" si="4"/>
        <v>100</v>
      </c>
      <c r="R8" s="339">
        <f t="shared" si="5"/>
        <v>100</v>
      </c>
      <c r="S8" s="107" t="str">
        <f t="shared" si="14"/>
        <v/>
      </c>
      <c r="T8" s="107" t="str">
        <f t="shared" si="6"/>
        <v/>
      </c>
      <c r="U8" s="107" t="str">
        <f t="shared" si="7"/>
        <v/>
      </c>
      <c r="V8" s="107" t="str">
        <f t="shared" si="15"/>
        <v/>
      </c>
      <c r="W8" s="107" t="str">
        <f t="shared" si="16"/>
        <v/>
      </c>
      <c r="X8" s="107" t="str">
        <f t="shared" si="8"/>
        <v/>
      </c>
      <c r="Y8" s="107" t="str">
        <f t="shared" si="9"/>
        <v/>
      </c>
      <c r="Z8" s="341"/>
      <c r="AA8" s="167" t="str">
        <f t="shared" si="10"/>
        <v/>
      </c>
    </row>
    <row r="9" spans="1:27" ht="45" customHeight="1" thickBot="1" x14ac:dyDescent="0.3">
      <c r="A9" s="342" t="s">
        <v>255</v>
      </c>
      <c r="B9" s="343" t="s">
        <v>960</v>
      </c>
      <c r="C9" s="344" t="s">
        <v>62</v>
      </c>
      <c r="D9" s="344" t="s">
        <v>185</v>
      </c>
      <c r="E9" s="344" t="str">
        <f t="shared" si="11"/>
        <v>last</v>
      </c>
      <c r="F9" s="344">
        <f t="shared" si="12"/>
        <v>1</v>
      </c>
      <c r="G9" s="121">
        <v>100</v>
      </c>
      <c r="H9" s="121">
        <v>100</v>
      </c>
      <c r="I9" s="129">
        <v>100</v>
      </c>
      <c r="J9" s="345"/>
      <c r="K9" s="344">
        <f>IF(LEFT(QUESTIONS!H5,1)="E",0,IF(J9&lt;&gt;"",J9,I9))</f>
        <v>100</v>
      </c>
      <c r="L9" s="344">
        <f t="shared" si="0"/>
        <v>0</v>
      </c>
      <c r="M9" s="344">
        <f t="shared" si="1"/>
        <v>100</v>
      </c>
      <c r="N9" s="344">
        <f t="shared" si="2"/>
        <v>0</v>
      </c>
      <c r="O9" s="344">
        <f t="shared" si="3"/>
        <v>0</v>
      </c>
      <c r="P9" s="344">
        <f t="shared" si="13"/>
        <v>0</v>
      </c>
      <c r="Q9" s="344">
        <f t="shared" si="4"/>
        <v>100</v>
      </c>
      <c r="R9" s="344">
        <f t="shared" si="5"/>
        <v>100</v>
      </c>
      <c r="S9" s="105" t="str">
        <f t="shared" si="14"/>
        <v/>
      </c>
      <c r="T9" s="105" t="str">
        <f t="shared" si="6"/>
        <v/>
      </c>
      <c r="U9" s="105" t="str">
        <f t="shared" si="7"/>
        <v/>
      </c>
      <c r="V9" s="105" t="str">
        <f t="shared" si="15"/>
        <v/>
      </c>
      <c r="W9" s="105" t="str">
        <f t="shared" si="16"/>
        <v/>
      </c>
      <c r="X9" s="105" t="str">
        <f t="shared" si="8"/>
        <v/>
      </c>
      <c r="Y9" s="105" t="str">
        <f t="shared" si="9"/>
        <v/>
      </c>
      <c r="Z9" s="346"/>
      <c r="AA9" s="151" t="str">
        <f t="shared" si="10"/>
        <v/>
      </c>
    </row>
    <row r="10" spans="1:27" ht="45" customHeight="1" thickTop="1" thickBot="1" x14ac:dyDescent="0.3">
      <c r="A10" s="347" t="s">
        <v>256</v>
      </c>
      <c r="B10" s="348" t="s">
        <v>994</v>
      </c>
      <c r="C10" s="349" t="s">
        <v>62</v>
      </c>
      <c r="D10" s="349" t="s">
        <v>188</v>
      </c>
      <c r="E10" s="349" t="str">
        <f t="shared" si="11"/>
        <v>last</v>
      </c>
      <c r="F10" s="349">
        <f t="shared" si="12"/>
        <v>1</v>
      </c>
      <c r="G10" s="122">
        <v>100</v>
      </c>
      <c r="H10" s="122">
        <v>100</v>
      </c>
      <c r="I10" s="127">
        <v>100</v>
      </c>
      <c r="J10" s="350"/>
      <c r="K10" s="349">
        <f>IF(LEFT(QUESTIONS!H6,1)="E",0,IF(J10&lt;&gt;"",J10,I10))</f>
        <v>100</v>
      </c>
      <c r="L10" s="349">
        <f t="shared" si="0"/>
        <v>0</v>
      </c>
      <c r="M10" s="349">
        <f t="shared" si="1"/>
        <v>100</v>
      </c>
      <c r="N10" s="349">
        <f t="shared" si="2"/>
        <v>0</v>
      </c>
      <c r="O10" s="349">
        <f t="shared" si="3"/>
        <v>0</v>
      </c>
      <c r="P10" s="349">
        <f t="shared" si="13"/>
        <v>0</v>
      </c>
      <c r="Q10" s="349">
        <f t="shared" si="4"/>
        <v>100</v>
      </c>
      <c r="R10" s="349">
        <f t="shared" si="5"/>
        <v>100</v>
      </c>
      <c r="S10" s="109" t="str">
        <f t="shared" si="14"/>
        <v/>
      </c>
      <c r="T10" s="109" t="str">
        <f t="shared" si="6"/>
        <v/>
      </c>
      <c r="U10" s="109" t="str">
        <f t="shared" si="7"/>
        <v/>
      </c>
      <c r="V10" s="109" t="str">
        <f t="shared" si="15"/>
        <v/>
      </c>
      <c r="W10" s="109" t="str">
        <f t="shared" si="16"/>
        <v/>
      </c>
      <c r="X10" s="109" t="str">
        <f t="shared" si="8"/>
        <v/>
      </c>
      <c r="Y10" s="109" t="str">
        <f t="shared" si="9"/>
        <v/>
      </c>
      <c r="Z10" s="351"/>
      <c r="AA10" s="206" t="str">
        <f t="shared" si="10"/>
        <v/>
      </c>
    </row>
    <row r="11" spans="1:27" ht="45" customHeight="1" thickTop="1" thickBot="1" x14ac:dyDescent="0.3">
      <c r="A11" s="347" t="s">
        <v>257</v>
      </c>
      <c r="B11" s="348" t="s">
        <v>978</v>
      </c>
      <c r="C11" s="349" t="s">
        <v>62</v>
      </c>
      <c r="D11" s="349" t="s">
        <v>323</v>
      </c>
      <c r="E11" s="349" t="str">
        <f t="shared" si="11"/>
        <v>last</v>
      </c>
      <c r="F11" s="349">
        <f t="shared" si="12"/>
        <v>1</v>
      </c>
      <c r="G11" s="122">
        <v>100</v>
      </c>
      <c r="H11" s="122">
        <v>100</v>
      </c>
      <c r="I11" s="127">
        <v>100</v>
      </c>
      <c r="J11" s="350"/>
      <c r="K11" s="349">
        <f>IF(LEFT(QUESTIONS!H7,1)="E",0,IF(J11&lt;&gt;"",J11,I11))</f>
        <v>100</v>
      </c>
      <c r="L11" s="349">
        <f t="shared" si="0"/>
        <v>0</v>
      </c>
      <c r="M11" s="349">
        <f t="shared" si="1"/>
        <v>100</v>
      </c>
      <c r="N11" s="349">
        <f t="shared" si="2"/>
        <v>0</v>
      </c>
      <c r="O11" s="349">
        <f t="shared" si="3"/>
        <v>0</v>
      </c>
      <c r="P11" s="349">
        <f t="shared" si="13"/>
        <v>0</v>
      </c>
      <c r="Q11" s="349">
        <f t="shared" si="4"/>
        <v>100</v>
      </c>
      <c r="R11" s="349">
        <f t="shared" si="5"/>
        <v>100</v>
      </c>
      <c r="S11" s="109" t="str">
        <f t="shared" si="14"/>
        <v/>
      </c>
      <c r="T11" s="109" t="str">
        <f t="shared" si="6"/>
        <v/>
      </c>
      <c r="U11" s="109" t="str">
        <f t="shared" si="7"/>
        <v/>
      </c>
      <c r="V11" s="109" t="str">
        <f t="shared" si="15"/>
        <v/>
      </c>
      <c r="W11" s="109" t="str">
        <f t="shared" si="16"/>
        <v/>
      </c>
      <c r="X11" s="109" t="str">
        <f t="shared" si="8"/>
        <v/>
      </c>
      <c r="Y11" s="109" t="str">
        <f t="shared" si="9"/>
        <v/>
      </c>
      <c r="Z11" s="351"/>
      <c r="AA11" s="206" t="str">
        <f t="shared" si="10"/>
        <v/>
      </c>
    </row>
    <row r="12" spans="1:27" ht="45" customHeight="1" thickTop="1" thickBot="1" x14ac:dyDescent="0.3">
      <c r="A12" s="347" t="s">
        <v>258</v>
      </c>
      <c r="B12" s="348" t="s">
        <v>973</v>
      </c>
      <c r="C12" s="349" t="s">
        <v>62</v>
      </c>
      <c r="D12" s="349" t="s">
        <v>324</v>
      </c>
      <c r="E12" s="349" t="str">
        <f t="shared" si="11"/>
        <v>last</v>
      </c>
      <c r="F12" s="349">
        <f t="shared" si="12"/>
        <v>1</v>
      </c>
      <c r="G12" s="122">
        <v>100</v>
      </c>
      <c r="H12" s="122">
        <v>100</v>
      </c>
      <c r="I12" s="127">
        <v>100</v>
      </c>
      <c r="J12" s="350"/>
      <c r="K12" s="349">
        <f>IF(LEFT(QUESTIONS!H8,1)="E",0,IF(J12&lt;&gt;"",J12,I12))</f>
        <v>100</v>
      </c>
      <c r="L12" s="349">
        <f t="shared" si="0"/>
        <v>0</v>
      </c>
      <c r="M12" s="349">
        <f t="shared" si="1"/>
        <v>100</v>
      </c>
      <c r="N12" s="349">
        <f t="shared" si="2"/>
        <v>0</v>
      </c>
      <c r="O12" s="349">
        <f t="shared" si="3"/>
        <v>0</v>
      </c>
      <c r="P12" s="349">
        <f t="shared" si="13"/>
        <v>0</v>
      </c>
      <c r="Q12" s="349">
        <f t="shared" si="4"/>
        <v>100</v>
      </c>
      <c r="R12" s="349">
        <f t="shared" si="5"/>
        <v>100</v>
      </c>
      <c r="S12" s="109" t="str">
        <f t="shared" si="14"/>
        <v/>
      </c>
      <c r="T12" s="109" t="str">
        <f t="shared" si="6"/>
        <v/>
      </c>
      <c r="U12" s="109" t="str">
        <f t="shared" si="7"/>
        <v/>
      </c>
      <c r="V12" s="109" t="str">
        <f t="shared" si="15"/>
        <v/>
      </c>
      <c r="W12" s="109" t="str">
        <f t="shared" si="16"/>
        <v/>
      </c>
      <c r="X12" s="109" t="str">
        <f t="shared" si="8"/>
        <v/>
      </c>
      <c r="Y12" s="109" t="str">
        <f t="shared" si="9"/>
        <v/>
      </c>
      <c r="Z12" s="351"/>
      <c r="AA12" s="206" t="str">
        <f t="shared" si="10"/>
        <v/>
      </c>
    </row>
    <row r="13" spans="1:27" ht="45" customHeight="1" thickTop="1" thickBot="1" x14ac:dyDescent="0.3">
      <c r="A13" s="352" t="s">
        <v>259</v>
      </c>
      <c r="B13" s="353" t="s">
        <v>985</v>
      </c>
      <c r="C13" s="354" t="s">
        <v>62</v>
      </c>
      <c r="D13" s="354" t="s">
        <v>325</v>
      </c>
      <c r="E13" s="354" t="str">
        <f t="shared" si="11"/>
        <v>last</v>
      </c>
      <c r="F13" s="354">
        <f t="shared" si="12"/>
        <v>1</v>
      </c>
      <c r="G13" s="108">
        <v>100</v>
      </c>
      <c r="H13" s="108">
        <v>100</v>
      </c>
      <c r="I13" s="128">
        <v>100</v>
      </c>
      <c r="J13" s="355"/>
      <c r="K13" s="354">
        <f>IF(LEFT(QUESTIONS!H9,1)="E",0,IF(J13&lt;&gt;"",J13,I13))</f>
        <v>100</v>
      </c>
      <c r="L13" s="354">
        <f t="shared" si="0"/>
        <v>0</v>
      </c>
      <c r="M13" s="354">
        <f t="shared" si="1"/>
        <v>100</v>
      </c>
      <c r="N13" s="354">
        <f t="shared" si="2"/>
        <v>0</v>
      </c>
      <c r="O13" s="354">
        <f t="shared" si="3"/>
        <v>0</v>
      </c>
      <c r="P13" s="354">
        <f t="shared" si="13"/>
        <v>0</v>
      </c>
      <c r="Q13" s="354">
        <f t="shared" si="4"/>
        <v>100</v>
      </c>
      <c r="R13" s="354">
        <f t="shared" si="5"/>
        <v>100</v>
      </c>
      <c r="S13" s="103" t="str">
        <f t="shared" si="14"/>
        <v/>
      </c>
      <c r="T13" s="103" t="str">
        <f t="shared" si="6"/>
        <v/>
      </c>
      <c r="U13" s="103" t="str">
        <f t="shared" si="7"/>
        <v/>
      </c>
      <c r="V13" s="103" t="str">
        <f t="shared" si="15"/>
        <v/>
      </c>
      <c r="W13" s="103" t="str">
        <f t="shared" si="16"/>
        <v/>
      </c>
      <c r="X13" s="103" t="str">
        <f t="shared" si="8"/>
        <v/>
      </c>
      <c r="Y13" s="103" t="str">
        <f t="shared" si="9"/>
        <v/>
      </c>
      <c r="Z13" s="356"/>
      <c r="AA13" s="150" t="str">
        <f t="shared" si="10"/>
        <v/>
      </c>
    </row>
    <row r="14" spans="1:27" ht="45" customHeight="1" x14ac:dyDescent="0.25">
      <c r="A14" s="332" t="s">
        <v>260</v>
      </c>
      <c r="B14" s="333" t="s">
        <v>997</v>
      </c>
      <c r="C14" s="334" t="s">
        <v>62</v>
      </c>
      <c r="D14" s="334" t="s">
        <v>326</v>
      </c>
      <c r="E14" s="334" t="str">
        <f t="shared" si="11"/>
        <v>last</v>
      </c>
      <c r="F14" s="334">
        <f t="shared" si="12"/>
        <v>1</v>
      </c>
      <c r="G14" s="162">
        <v>100</v>
      </c>
      <c r="H14" s="162">
        <v>100</v>
      </c>
      <c r="I14" s="163">
        <v>100</v>
      </c>
      <c r="J14" s="335"/>
      <c r="K14" s="334">
        <f>IF(LEFT(QUESTIONS!H10,1)="E",0,IF(J14&lt;&gt;"",J14,I14))</f>
        <v>100</v>
      </c>
      <c r="L14" s="334">
        <f t="shared" si="0"/>
        <v>0</v>
      </c>
      <c r="M14" s="334">
        <f t="shared" si="1"/>
        <v>100</v>
      </c>
      <c r="N14" s="334">
        <f t="shared" si="2"/>
        <v>0</v>
      </c>
      <c r="O14" s="334">
        <f t="shared" si="3"/>
        <v>0</v>
      </c>
      <c r="P14" s="334">
        <f t="shared" si="13"/>
        <v>0</v>
      </c>
      <c r="Q14" s="334">
        <f t="shared" si="4"/>
        <v>100</v>
      </c>
      <c r="R14" s="334">
        <f t="shared" si="5"/>
        <v>100</v>
      </c>
      <c r="S14" s="119" t="str">
        <f t="shared" si="14"/>
        <v/>
      </c>
      <c r="T14" s="119" t="str">
        <f t="shared" si="6"/>
        <v/>
      </c>
      <c r="U14" s="119" t="str">
        <f t="shared" si="7"/>
        <v/>
      </c>
      <c r="V14" s="119" t="str">
        <f t="shared" si="15"/>
        <v/>
      </c>
      <c r="W14" s="119" t="str">
        <f t="shared" si="16"/>
        <v/>
      </c>
      <c r="X14" s="119" t="str">
        <f t="shared" si="8"/>
        <v/>
      </c>
      <c r="Y14" s="119" t="str">
        <f t="shared" si="9"/>
        <v/>
      </c>
      <c r="Z14" s="336"/>
      <c r="AA14" s="165" t="str">
        <f t="shared" si="10"/>
        <v/>
      </c>
    </row>
    <row r="15" spans="1:27" ht="45" customHeight="1" x14ac:dyDescent="0.25">
      <c r="A15" s="337" t="s">
        <v>1378</v>
      </c>
      <c r="B15" s="338" t="s">
        <v>1004</v>
      </c>
      <c r="C15" s="339" t="s">
        <v>62</v>
      </c>
      <c r="D15" s="339" t="s">
        <v>327</v>
      </c>
      <c r="E15" s="339" t="str">
        <f t="shared" si="11"/>
        <v>last</v>
      </c>
      <c r="F15" s="339">
        <f t="shared" si="12"/>
        <v>1</v>
      </c>
      <c r="G15" s="120">
        <v>100</v>
      </c>
      <c r="H15" s="120">
        <v>100</v>
      </c>
      <c r="I15" s="157">
        <v>100</v>
      </c>
      <c r="J15" s="340"/>
      <c r="K15" s="339">
        <f>IF(LEFT(QUESTIONS!H11,1)="E",0,IF(J15&lt;&gt;"",J15,I15))</f>
        <v>100</v>
      </c>
      <c r="L15" s="339">
        <f t="shared" si="0"/>
        <v>0</v>
      </c>
      <c r="M15" s="339">
        <f t="shared" si="1"/>
        <v>100</v>
      </c>
      <c r="N15" s="339">
        <f t="shared" si="2"/>
        <v>0</v>
      </c>
      <c r="O15" s="339">
        <f t="shared" si="3"/>
        <v>0</v>
      </c>
      <c r="P15" s="339">
        <f t="shared" si="13"/>
        <v>0</v>
      </c>
      <c r="Q15" s="339">
        <f t="shared" si="4"/>
        <v>100</v>
      </c>
      <c r="R15" s="339">
        <f t="shared" si="5"/>
        <v>100</v>
      </c>
      <c r="S15" s="107" t="str">
        <f t="shared" si="14"/>
        <v/>
      </c>
      <c r="T15" s="107" t="str">
        <f t="shared" si="6"/>
        <v/>
      </c>
      <c r="U15" s="107" t="str">
        <f t="shared" si="7"/>
        <v/>
      </c>
      <c r="V15" s="107" t="str">
        <f t="shared" si="15"/>
        <v/>
      </c>
      <c r="W15" s="107" t="str">
        <f t="shared" si="16"/>
        <v/>
      </c>
      <c r="X15" s="107" t="str">
        <f t="shared" si="8"/>
        <v/>
      </c>
      <c r="Y15" s="107" t="str">
        <f t="shared" si="9"/>
        <v/>
      </c>
      <c r="Z15" s="341"/>
      <c r="AA15" s="167" t="str">
        <f t="shared" si="10"/>
        <v/>
      </c>
    </row>
    <row r="16" spans="1:27" ht="45" customHeight="1" x14ac:dyDescent="0.25">
      <c r="A16" s="337" t="s">
        <v>627</v>
      </c>
      <c r="B16" s="338" t="s">
        <v>1011</v>
      </c>
      <c r="C16" s="339" t="s">
        <v>62</v>
      </c>
      <c r="D16" s="339" t="s">
        <v>328</v>
      </c>
      <c r="E16" s="339" t="str">
        <f t="shared" si="11"/>
        <v>last</v>
      </c>
      <c r="F16" s="339">
        <f t="shared" si="12"/>
        <v>1</v>
      </c>
      <c r="G16" s="120">
        <v>100</v>
      </c>
      <c r="H16" s="120">
        <v>100</v>
      </c>
      <c r="I16" s="157">
        <v>100</v>
      </c>
      <c r="J16" s="340"/>
      <c r="K16" s="339">
        <f>IF(LEFT(QUESTIONS!H12,1)="E",0,IF(J16&lt;&gt;"",J16,I16))</f>
        <v>100</v>
      </c>
      <c r="L16" s="339">
        <f t="shared" si="0"/>
        <v>0</v>
      </c>
      <c r="M16" s="339">
        <f t="shared" si="1"/>
        <v>100</v>
      </c>
      <c r="N16" s="339">
        <f t="shared" si="2"/>
        <v>0</v>
      </c>
      <c r="O16" s="339">
        <f t="shared" si="3"/>
        <v>0</v>
      </c>
      <c r="P16" s="339">
        <f t="shared" si="13"/>
        <v>0</v>
      </c>
      <c r="Q16" s="339">
        <f t="shared" si="4"/>
        <v>100</v>
      </c>
      <c r="R16" s="339">
        <f t="shared" si="5"/>
        <v>100</v>
      </c>
      <c r="S16" s="107" t="str">
        <f t="shared" si="14"/>
        <v/>
      </c>
      <c r="T16" s="107" t="str">
        <f t="shared" si="6"/>
        <v/>
      </c>
      <c r="U16" s="107" t="str">
        <f t="shared" si="7"/>
        <v/>
      </c>
      <c r="V16" s="107" t="str">
        <f t="shared" si="15"/>
        <v/>
      </c>
      <c r="W16" s="107" t="str">
        <f t="shared" si="16"/>
        <v/>
      </c>
      <c r="X16" s="107" t="str">
        <f t="shared" si="8"/>
        <v/>
      </c>
      <c r="Y16" s="107" t="str">
        <f t="shared" si="9"/>
        <v/>
      </c>
      <c r="Z16" s="341"/>
      <c r="AA16" s="167" t="str">
        <f t="shared" si="10"/>
        <v/>
      </c>
    </row>
    <row r="17" spans="1:27" ht="45" customHeight="1" thickBot="1" x14ac:dyDescent="0.3">
      <c r="A17" s="342" t="s">
        <v>1379</v>
      </c>
      <c r="B17" s="343" t="s">
        <v>1018</v>
      </c>
      <c r="C17" s="344" t="s">
        <v>62</v>
      </c>
      <c r="D17" s="344" t="s">
        <v>329</v>
      </c>
      <c r="E17" s="344" t="str">
        <f t="shared" si="11"/>
        <v>last</v>
      </c>
      <c r="F17" s="344">
        <f t="shared" si="12"/>
        <v>1</v>
      </c>
      <c r="G17" s="121">
        <v>100</v>
      </c>
      <c r="H17" s="121">
        <v>100</v>
      </c>
      <c r="I17" s="129">
        <v>100</v>
      </c>
      <c r="J17" s="345"/>
      <c r="K17" s="344">
        <f>IF(LEFT(QUESTIONS!H13,1)="E",0,IF(J17&lt;&gt;"",J17,I17))</f>
        <v>100</v>
      </c>
      <c r="L17" s="344">
        <f t="shared" si="0"/>
        <v>0</v>
      </c>
      <c r="M17" s="344">
        <f t="shared" si="1"/>
        <v>100</v>
      </c>
      <c r="N17" s="344">
        <f t="shared" si="2"/>
        <v>0</v>
      </c>
      <c r="O17" s="344">
        <f t="shared" si="3"/>
        <v>0</v>
      </c>
      <c r="P17" s="344">
        <f t="shared" si="13"/>
        <v>0</v>
      </c>
      <c r="Q17" s="344">
        <f t="shared" si="4"/>
        <v>100</v>
      </c>
      <c r="R17" s="344">
        <f t="shared" si="5"/>
        <v>100</v>
      </c>
      <c r="S17" s="105" t="str">
        <f t="shared" si="14"/>
        <v/>
      </c>
      <c r="T17" s="105" t="str">
        <f t="shared" si="6"/>
        <v/>
      </c>
      <c r="U17" s="105" t="str">
        <f t="shared" si="7"/>
        <v/>
      </c>
      <c r="V17" s="105" t="str">
        <f t="shared" si="15"/>
        <v/>
      </c>
      <c r="W17" s="105" t="str">
        <f t="shared" si="16"/>
        <v/>
      </c>
      <c r="X17" s="105" t="str">
        <f t="shared" si="8"/>
        <v/>
      </c>
      <c r="Y17" s="105" t="str">
        <f t="shared" si="9"/>
        <v/>
      </c>
      <c r="Z17" s="346"/>
      <c r="AA17" s="151" t="str">
        <f t="shared" si="10"/>
        <v/>
      </c>
    </row>
    <row r="18" spans="1:27" ht="45" customHeight="1" thickTop="1" thickBot="1" x14ac:dyDescent="0.3">
      <c r="A18" s="342" t="s">
        <v>261</v>
      </c>
      <c r="B18" s="343" t="s">
        <v>1025</v>
      </c>
      <c r="C18" s="344" t="s">
        <v>62</v>
      </c>
      <c r="D18" s="344" t="s">
        <v>330</v>
      </c>
      <c r="E18" s="344" t="str">
        <f t="shared" si="11"/>
        <v>last</v>
      </c>
      <c r="F18" s="344">
        <f t="shared" si="12"/>
        <v>1</v>
      </c>
      <c r="G18" s="121">
        <v>100</v>
      </c>
      <c r="H18" s="121">
        <v>100</v>
      </c>
      <c r="I18" s="129">
        <v>100</v>
      </c>
      <c r="J18" s="345"/>
      <c r="K18" s="344">
        <f>IF(LEFT(QUESTIONS!H14,1)="E",0,IF(J18&lt;&gt;"",J18,I18))</f>
        <v>100</v>
      </c>
      <c r="L18" s="344">
        <f t="shared" si="0"/>
        <v>0</v>
      </c>
      <c r="M18" s="344">
        <f t="shared" si="1"/>
        <v>100</v>
      </c>
      <c r="N18" s="344">
        <f t="shared" si="2"/>
        <v>0</v>
      </c>
      <c r="O18" s="344">
        <f t="shared" si="3"/>
        <v>0</v>
      </c>
      <c r="P18" s="344">
        <f t="shared" si="13"/>
        <v>0</v>
      </c>
      <c r="Q18" s="344">
        <f t="shared" si="4"/>
        <v>100</v>
      </c>
      <c r="R18" s="344">
        <f t="shared" si="5"/>
        <v>100</v>
      </c>
      <c r="S18" s="105" t="str">
        <f t="shared" si="14"/>
        <v/>
      </c>
      <c r="T18" s="105" t="str">
        <f t="shared" si="6"/>
        <v/>
      </c>
      <c r="U18" s="105" t="str">
        <f t="shared" si="7"/>
        <v/>
      </c>
      <c r="V18" s="105" t="str">
        <f t="shared" si="15"/>
        <v/>
      </c>
      <c r="W18" s="105" t="str">
        <f t="shared" si="16"/>
        <v/>
      </c>
      <c r="X18" s="105" t="str">
        <f t="shared" si="8"/>
        <v/>
      </c>
      <c r="Y18" s="105" t="str">
        <f t="shared" si="9"/>
        <v/>
      </c>
      <c r="Z18" s="346"/>
      <c r="AA18" s="151" t="str">
        <f t="shared" si="10"/>
        <v/>
      </c>
    </row>
    <row r="19" spans="1:27" ht="45" customHeight="1" thickTop="1" thickBot="1" x14ac:dyDescent="0.3">
      <c r="A19" s="342" t="s">
        <v>454</v>
      </c>
      <c r="B19" s="343" t="s">
        <v>1032</v>
      </c>
      <c r="C19" s="344" t="s">
        <v>62</v>
      </c>
      <c r="D19" s="344" t="s">
        <v>333</v>
      </c>
      <c r="E19" s="344" t="str">
        <f t="shared" si="11"/>
        <v>last</v>
      </c>
      <c r="F19" s="344">
        <f t="shared" si="12"/>
        <v>1</v>
      </c>
      <c r="G19" s="121">
        <v>100</v>
      </c>
      <c r="H19" s="121">
        <v>100</v>
      </c>
      <c r="I19" s="129">
        <v>100</v>
      </c>
      <c r="J19" s="345"/>
      <c r="K19" s="344">
        <f>IF(LEFT(QUESTIONS!H15,1)="E",0,IF(J19&lt;&gt;"",J19,I19))</f>
        <v>100</v>
      </c>
      <c r="L19" s="344">
        <f t="shared" si="0"/>
        <v>0</v>
      </c>
      <c r="M19" s="344">
        <f t="shared" si="1"/>
        <v>100</v>
      </c>
      <c r="N19" s="344">
        <f t="shared" si="2"/>
        <v>0</v>
      </c>
      <c r="O19" s="344">
        <f t="shared" si="3"/>
        <v>0</v>
      </c>
      <c r="P19" s="344">
        <f t="shared" si="13"/>
        <v>0</v>
      </c>
      <c r="Q19" s="344">
        <f t="shared" si="4"/>
        <v>100</v>
      </c>
      <c r="R19" s="344">
        <f t="shared" si="5"/>
        <v>100</v>
      </c>
      <c r="S19" s="105" t="str">
        <f t="shared" si="14"/>
        <v/>
      </c>
      <c r="T19" s="105" t="str">
        <f t="shared" si="6"/>
        <v/>
      </c>
      <c r="U19" s="105" t="str">
        <f t="shared" si="7"/>
        <v/>
      </c>
      <c r="V19" s="105" t="str">
        <f t="shared" si="15"/>
        <v/>
      </c>
      <c r="W19" s="105" t="str">
        <f t="shared" si="16"/>
        <v/>
      </c>
      <c r="X19" s="105" t="str">
        <f t="shared" si="8"/>
        <v/>
      </c>
      <c r="Y19" s="105" t="str">
        <f t="shared" si="9"/>
        <v/>
      </c>
      <c r="Z19" s="346"/>
      <c r="AA19" s="151" t="str">
        <f t="shared" si="10"/>
        <v/>
      </c>
    </row>
    <row r="20" spans="1:27" ht="45" customHeight="1" thickTop="1" thickBot="1" x14ac:dyDescent="0.3">
      <c r="A20" s="342" t="s">
        <v>262</v>
      </c>
      <c r="B20" s="343" t="s">
        <v>1574</v>
      </c>
      <c r="C20" s="344" t="s">
        <v>62</v>
      </c>
      <c r="D20" s="344" t="s">
        <v>334</v>
      </c>
      <c r="E20" s="344" t="str">
        <f t="shared" si="11"/>
        <v>last</v>
      </c>
      <c r="F20" s="344">
        <f t="shared" si="12"/>
        <v>1</v>
      </c>
      <c r="G20" s="121">
        <v>100</v>
      </c>
      <c r="H20" s="121">
        <v>100</v>
      </c>
      <c r="I20" s="129">
        <v>100</v>
      </c>
      <c r="J20" s="345"/>
      <c r="K20" s="344">
        <f>IF(LEFT(QUESTIONS!H16,1)="E",0,IF(J20&lt;&gt;"",J20,I20))</f>
        <v>100</v>
      </c>
      <c r="L20" s="344">
        <f t="shared" si="0"/>
        <v>0</v>
      </c>
      <c r="M20" s="344">
        <f t="shared" si="1"/>
        <v>100</v>
      </c>
      <c r="N20" s="344">
        <f t="shared" si="2"/>
        <v>0</v>
      </c>
      <c r="O20" s="344">
        <f t="shared" si="3"/>
        <v>0</v>
      </c>
      <c r="P20" s="344">
        <f t="shared" si="13"/>
        <v>0</v>
      </c>
      <c r="Q20" s="344">
        <f t="shared" si="4"/>
        <v>100</v>
      </c>
      <c r="R20" s="344">
        <f t="shared" si="5"/>
        <v>100</v>
      </c>
      <c r="S20" s="105" t="str">
        <f t="shared" si="14"/>
        <v/>
      </c>
      <c r="T20" s="105" t="str">
        <f t="shared" si="6"/>
        <v/>
      </c>
      <c r="U20" s="105" t="str">
        <f t="shared" si="7"/>
        <v/>
      </c>
      <c r="V20" s="105" t="str">
        <f t="shared" si="15"/>
        <v/>
      </c>
      <c r="W20" s="105" t="str">
        <f t="shared" si="16"/>
        <v/>
      </c>
      <c r="X20" s="105" t="str">
        <f t="shared" si="8"/>
        <v/>
      </c>
      <c r="Y20" s="105" t="str">
        <f t="shared" si="9"/>
        <v/>
      </c>
      <c r="Z20" s="346"/>
      <c r="AA20" s="151" t="str">
        <f t="shared" si="10"/>
        <v/>
      </c>
    </row>
    <row r="21" spans="1:27" ht="45" customHeight="1" thickTop="1" thickBot="1" x14ac:dyDescent="0.3">
      <c r="A21" s="357" t="s">
        <v>263</v>
      </c>
      <c r="B21" s="358" t="s">
        <v>1046</v>
      </c>
      <c r="C21" s="359" t="s">
        <v>62</v>
      </c>
      <c r="D21" s="359" t="s">
        <v>335</v>
      </c>
      <c r="E21" s="359" t="str">
        <f t="shared" si="11"/>
        <v>last</v>
      </c>
      <c r="F21" s="359">
        <f t="shared" si="12"/>
        <v>1</v>
      </c>
      <c r="G21" s="251">
        <v>100</v>
      </c>
      <c r="H21" s="251">
        <v>100</v>
      </c>
      <c r="I21" s="252">
        <v>100</v>
      </c>
      <c r="J21" s="360"/>
      <c r="K21" s="359">
        <f>IF(LEFT(QUESTIONS!H17,1)="E",0,IF(J21&lt;&gt;"",J21,I21))</f>
        <v>100</v>
      </c>
      <c r="L21" s="359">
        <f t="shared" si="0"/>
        <v>0</v>
      </c>
      <c r="M21" s="359">
        <f t="shared" si="1"/>
        <v>100</v>
      </c>
      <c r="N21" s="359">
        <f t="shared" si="2"/>
        <v>0</v>
      </c>
      <c r="O21" s="359">
        <f t="shared" si="3"/>
        <v>0</v>
      </c>
      <c r="P21" s="359">
        <f t="shared" si="13"/>
        <v>0</v>
      </c>
      <c r="Q21" s="359">
        <f t="shared" si="4"/>
        <v>100</v>
      </c>
      <c r="R21" s="359">
        <f t="shared" si="5"/>
        <v>100</v>
      </c>
      <c r="S21" s="253" t="str">
        <f t="shared" si="14"/>
        <v/>
      </c>
      <c r="T21" s="253" t="str">
        <f t="shared" si="6"/>
        <v/>
      </c>
      <c r="U21" s="253" t="str">
        <f t="shared" si="7"/>
        <v/>
      </c>
      <c r="V21" s="253" t="str">
        <f t="shared" si="15"/>
        <v/>
      </c>
      <c r="W21" s="253" t="str">
        <f t="shared" si="16"/>
        <v/>
      </c>
      <c r="X21" s="253" t="str">
        <f t="shared" si="8"/>
        <v/>
      </c>
      <c r="Y21" s="253" t="str">
        <f t="shared" si="9"/>
        <v/>
      </c>
      <c r="Z21" s="361"/>
      <c r="AA21" s="254" t="str">
        <f t="shared" si="10"/>
        <v/>
      </c>
    </row>
    <row r="22" spans="1:27" ht="45" customHeight="1" x14ac:dyDescent="0.25">
      <c r="A22" s="362" t="s">
        <v>455</v>
      </c>
      <c r="B22" s="363" t="s">
        <v>1573</v>
      </c>
      <c r="C22" s="364" t="s">
        <v>62</v>
      </c>
      <c r="D22" s="364" t="s">
        <v>336</v>
      </c>
      <c r="E22" s="364" t="str">
        <f t="shared" si="11"/>
        <v>last</v>
      </c>
      <c r="F22" s="364">
        <f t="shared" si="12"/>
        <v>1</v>
      </c>
      <c r="G22" s="97">
        <v>100</v>
      </c>
      <c r="H22" s="97">
        <v>100</v>
      </c>
      <c r="I22" s="125">
        <v>100</v>
      </c>
      <c r="J22" s="365"/>
      <c r="K22" s="364">
        <f>IF(LEFT(QUESTIONS!H18,1)="E",0,IF(J22&lt;&gt;"",J22,I22))</f>
        <v>100</v>
      </c>
      <c r="L22" s="364">
        <f t="shared" si="0"/>
        <v>0</v>
      </c>
      <c r="M22" s="364">
        <f t="shared" si="1"/>
        <v>100</v>
      </c>
      <c r="N22" s="364">
        <f t="shared" si="2"/>
        <v>0</v>
      </c>
      <c r="O22" s="364">
        <f t="shared" si="3"/>
        <v>0</v>
      </c>
      <c r="P22" s="364">
        <f t="shared" si="13"/>
        <v>0</v>
      </c>
      <c r="Q22" s="364">
        <f t="shared" si="4"/>
        <v>100</v>
      </c>
      <c r="R22" s="364">
        <f t="shared" si="5"/>
        <v>100</v>
      </c>
      <c r="S22" s="71" t="str">
        <f t="shared" si="14"/>
        <v/>
      </c>
      <c r="T22" s="71" t="str">
        <f t="shared" si="6"/>
        <v/>
      </c>
      <c r="U22" s="71" t="str">
        <f t="shared" si="7"/>
        <v/>
      </c>
      <c r="V22" s="71" t="str">
        <f t="shared" si="15"/>
        <v/>
      </c>
      <c r="W22" s="71" t="str">
        <f t="shared" si="16"/>
        <v/>
      </c>
      <c r="X22" s="71" t="str">
        <f t="shared" si="8"/>
        <v/>
      </c>
      <c r="Y22" s="71" t="str">
        <f t="shared" si="9"/>
        <v/>
      </c>
      <c r="Z22" s="366"/>
      <c r="AA22" s="149" t="str">
        <f t="shared" si="10"/>
        <v/>
      </c>
    </row>
    <row r="23" spans="1:27" ht="45" customHeight="1" x14ac:dyDescent="0.25">
      <c r="A23" s="337" t="s">
        <v>264</v>
      </c>
      <c r="B23" s="338" t="s">
        <v>1060</v>
      </c>
      <c r="C23" s="339" t="s">
        <v>62</v>
      </c>
      <c r="D23" s="339" t="s">
        <v>337</v>
      </c>
      <c r="E23" s="339" t="str">
        <f t="shared" si="11"/>
        <v>last</v>
      </c>
      <c r="F23" s="339">
        <f t="shared" si="12"/>
        <v>1</v>
      </c>
      <c r="G23" s="97">
        <v>100</v>
      </c>
      <c r="H23" s="97">
        <v>100</v>
      </c>
      <c r="I23" s="125">
        <v>100</v>
      </c>
      <c r="J23" s="340"/>
      <c r="K23" s="339">
        <f>IF(LEFT(QUESTIONS!H19,1)="E",0,IF(J23&lt;&gt;"",J23,I23))</f>
        <v>100</v>
      </c>
      <c r="L23" s="339">
        <f t="shared" si="0"/>
        <v>0</v>
      </c>
      <c r="M23" s="339">
        <f t="shared" si="1"/>
        <v>100</v>
      </c>
      <c r="N23" s="339">
        <f t="shared" si="2"/>
        <v>0</v>
      </c>
      <c r="O23" s="339">
        <f t="shared" si="3"/>
        <v>0</v>
      </c>
      <c r="P23" s="339">
        <f t="shared" si="13"/>
        <v>0</v>
      </c>
      <c r="Q23" s="339">
        <f t="shared" si="4"/>
        <v>100</v>
      </c>
      <c r="R23" s="339">
        <f t="shared" si="5"/>
        <v>100</v>
      </c>
      <c r="S23" s="107" t="str">
        <f t="shared" si="14"/>
        <v/>
      </c>
      <c r="T23" s="107" t="str">
        <f t="shared" si="6"/>
        <v/>
      </c>
      <c r="U23" s="107" t="str">
        <f t="shared" si="7"/>
        <v/>
      </c>
      <c r="V23" s="107" t="str">
        <f t="shared" si="15"/>
        <v/>
      </c>
      <c r="W23" s="107" t="str">
        <f t="shared" si="16"/>
        <v/>
      </c>
      <c r="X23" s="107" t="str">
        <f t="shared" si="8"/>
        <v/>
      </c>
      <c r="Y23" s="107" t="str">
        <f t="shared" si="9"/>
        <v/>
      </c>
      <c r="Z23" s="341"/>
      <c r="AA23" s="167" t="str">
        <f t="shared" si="10"/>
        <v/>
      </c>
    </row>
    <row r="24" spans="1:27" ht="45" customHeight="1" x14ac:dyDescent="0.25">
      <c r="A24" s="337" t="s">
        <v>265</v>
      </c>
      <c r="B24" s="338" t="s">
        <v>1067</v>
      </c>
      <c r="C24" s="339" t="s">
        <v>62</v>
      </c>
      <c r="D24" s="339" t="s">
        <v>338</v>
      </c>
      <c r="E24" s="339" t="str">
        <f t="shared" si="11"/>
        <v>last</v>
      </c>
      <c r="F24" s="339">
        <f t="shared" si="12"/>
        <v>1</v>
      </c>
      <c r="G24" s="97">
        <v>100</v>
      </c>
      <c r="H24" s="97">
        <v>100</v>
      </c>
      <c r="I24" s="125">
        <v>100</v>
      </c>
      <c r="J24" s="340"/>
      <c r="K24" s="339">
        <f>IF(LEFT(QUESTIONS!H20,1)="E",0,IF(J24&lt;&gt;"",J24,I24))</f>
        <v>100</v>
      </c>
      <c r="L24" s="339">
        <f t="shared" si="0"/>
        <v>0</v>
      </c>
      <c r="M24" s="339">
        <f t="shared" si="1"/>
        <v>100</v>
      </c>
      <c r="N24" s="339">
        <f t="shared" si="2"/>
        <v>0</v>
      </c>
      <c r="O24" s="339">
        <f t="shared" si="3"/>
        <v>0</v>
      </c>
      <c r="P24" s="339">
        <f t="shared" si="13"/>
        <v>0</v>
      </c>
      <c r="Q24" s="339">
        <f t="shared" si="4"/>
        <v>100</v>
      </c>
      <c r="R24" s="339">
        <f t="shared" si="5"/>
        <v>100</v>
      </c>
      <c r="S24" s="107" t="str">
        <f t="shared" si="14"/>
        <v/>
      </c>
      <c r="T24" s="107" t="str">
        <f t="shared" si="6"/>
        <v/>
      </c>
      <c r="U24" s="107" t="str">
        <f t="shared" si="7"/>
        <v/>
      </c>
      <c r="V24" s="107" t="str">
        <f t="shared" si="15"/>
        <v/>
      </c>
      <c r="W24" s="107" t="str">
        <f t="shared" si="16"/>
        <v/>
      </c>
      <c r="X24" s="107" t="str">
        <f t="shared" si="8"/>
        <v/>
      </c>
      <c r="Y24" s="107" t="str">
        <f t="shared" si="9"/>
        <v/>
      </c>
      <c r="Z24" s="341"/>
      <c r="AA24" s="167" t="str">
        <f t="shared" si="10"/>
        <v/>
      </c>
    </row>
    <row r="25" spans="1:27" ht="45" customHeight="1" thickBot="1" x14ac:dyDescent="0.3">
      <c r="A25" s="342" t="s">
        <v>1381</v>
      </c>
      <c r="B25" s="343" t="s">
        <v>1074</v>
      </c>
      <c r="C25" s="344" t="s">
        <v>62</v>
      </c>
      <c r="D25" s="344" t="s">
        <v>339</v>
      </c>
      <c r="E25" s="344" t="str">
        <f t="shared" si="11"/>
        <v>last</v>
      </c>
      <c r="F25" s="344">
        <f t="shared" si="12"/>
        <v>1</v>
      </c>
      <c r="G25" s="97">
        <v>100</v>
      </c>
      <c r="H25" s="97">
        <v>100</v>
      </c>
      <c r="I25" s="125">
        <v>100</v>
      </c>
      <c r="J25" s="345"/>
      <c r="K25" s="344">
        <f>IF(LEFT(QUESTIONS!H21,1)="E",0,IF(J25&lt;&gt;"",J25,I25))</f>
        <v>100</v>
      </c>
      <c r="L25" s="344">
        <f t="shared" si="0"/>
        <v>0</v>
      </c>
      <c r="M25" s="344">
        <f t="shared" si="1"/>
        <v>100</v>
      </c>
      <c r="N25" s="344">
        <f t="shared" si="2"/>
        <v>0</v>
      </c>
      <c r="O25" s="344">
        <f t="shared" si="3"/>
        <v>0</v>
      </c>
      <c r="P25" s="344">
        <f t="shared" si="13"/>
        <v>0</v>
      </c>
      <c r="Q25" s="344">
        <f t="shared" si="4"/>
        <v>100</v>
      </c>
      <c r="R25" s="344">
        <f t="shared" si="5"/>
        <v>100</v>
      </c>
      <c r="S25" s="105" t="str">
        <f t="shared" si="14"/>
        <v/>
      </c>
      <c r="T25" s="105" t="str">
        <f t="shared" si="6"/>
        <v/>
      </c>
      <c r="U25" s="105" t="str">
        <f t="shared" si="7"/>
        <v/>
      </c>
      <c r="V25" s="105" t="str">
        <f t="shared" si="15"/>
        <v/>
      </c>
      <c r="W25" s="105" t="str">
        <f t="shared" si="16"/>
        <v/>
      </c>
      <c r="X25" s="105" t="str">
        <f t="shared" si="8"/>
        <v/>
      </c>
      <c r="Y25" s="105" t="str">
        <f t="shared" si="9"/>
        <v/>
      </c>
      <c r="Z25" s="346"/>
      <c r="AA25" s="151" t="str">
        <f t="shared" si="10"/>
        <v/>
      </c>
    </row>
    <row r="26" spans="1:27" ht="45" customHeight="1" thickTop="1" thickBot="1" x14ac:dyDescent="0.3">
      <c r="A26" s="342" t="s">
        <v>266</v>
      </c>
      <c r="B26" s="343" t="s">
        <v>1081</v>
      </c>
      <c r="C26" s="344" t="s">
        <v>62</v>
      </c>
      <c r="D26" s="344" t="s">
        <v>340</v>
      </c>
      <c r="E26" s="344" t="str">
        <f t="shared" si="11"/>
        <v>last</v>
      </c>
      <c r="F26" s="344">
        <f t="shared" si="12"/>
        <v>1</v>
      </c>
      <c r="G26" s="121">
        <v>100</v>
      </c>
      <c r="H26" s="121">
        <v>100</v>
      </c>
      <c r="I26" s="129">
        <v>100</v>
      </c>
      <c r="J26" s="345"/>
      <c r="K26" s="344">
        <f>IF(LEFT(QUESTIONS!H22,1)="E",0,IF(J26&lt;&gt;"",J26,I26))</f>
        <v>100</v>
      </c>
      <c r="L26" s="344">
        <f t="shared" si="0"/>
        <v>0</v>
      </c>
      <c r="M26" s="344">
        <f t="shared" si="1"/>
        <v>100</v>
      </c>
      <c r="N26" s="344">
        <f t="shared" si="2"/>
        <v>0</v>
      </c>
      <c r="O26" s="344">
        <f t="shared" si="3"/>
        <v>0</v>
      </c>
      <c r="P26" s="344">
        <f t="shared" si="13"/>
        <v>0</v>
      </c>
      <c r="Q26" s="344">
        <f t="shared" si="4"/>
        <v>100</v>
      </c>
      <c r="R26" s="344">
        <f t="shared" si="5"/>
        <v>100</v>
      </c>
      <c r="S26" s="105" t="str">
        <f t="shared" si="14"/>
        <v/>
      </c>
      <c r="T26" s="105" t="str">
        <f t="shared" si="6"/>
        <v/>
      </c>
      <c r="U26" s="105" t="str">
        <f t="shared" si="7"/>
        <v/>
      </c>
      <c r="V26" s="105" t="str">
        <f t="shared" si="15"/>
        <v/>
      </c>
      <c r="W26" s="105" t="str">
        <f t="shared" si="16"/>
        <v/>
      </c>
      <c r="X26" s="105" t="str">
        <f t="shared" si="8"/>
        <v/>
      </c>
      <c r="Y26" s="105" t="str">
        <f t="shared" si="9"/>
        <v/>
      </c>
      <c r="Z26" s="346"/>
      <c r="AA26" s="151" t="str">
        <f t="shared" si="10"/>
        <v/>
      </c>
    </row>
    <row r="27" spans="1:27" s="75" customFormat="1" ht="45" customHeight="1" thickTop="1" thickBot="1" x14ac:dyDescent="0.3">
      <c r="A27" s="342" t="s">
        <v>267</v>
      </c>
      <c r="B27" s="343" t="s">
        <v>1088</v>
      </c>
      <c r="C27" s="344" t="s">
        <v>62</v>
      </c>
      <c r="D27" s="344" t="s">
        <v>341</v>
      </c>
      <c r="E27" s="344" t="str">
        <f t="shared" si="11"/>
        <v>last</v>
      </c>
      <c r="F27" s="344">
        <f t="shared" si="12"/>
        <v>1</v>
      </c>
      <c r="G27" s="121">
        <v>100</v>
      </c>
      <c r="H27" s="121">
        <v>100</v>
      </c>
      <c r="I27" s="129">
        <v>100</v>
      </c>
      <c r="J27" s="345"/>
      <c r="K27" s="344">
        <f>IF(LEFT(QUESTIONS!H23,1)="E",0,IF(J27&lt;&gt;"",J27,I27))</f>
        <v>100</v>
      </c>
      <c r="L27" s="344">
        <f t="shared" si="0"/>
        <v>0</v>
      </c>
      <c r="M27" s="344">
        <f t="shared" si="1"/>
        <v>100</v>
      </c>
      <c r="N27" s="344">
        <f t="shared" si="2"/>
        <v>0</v>
      </c>
      <c r="O27" s="344">
        <f t="shared" si="3"/>
        <v>0</v>
      </c>
      <c r="P27" s="344">
        <f t="shared" si="13"/>
        <v>0</v>
      </c>
      <c r="Q27" s="344">
        <f t="shared" si="4"/>
        <v>100</v>
      </c>
      <c r="R27" s="344">
        <f t="shared" si="5"/>
        <v>100</v>
      </c>
      <c r="S27" s="105" t="str">
        <f t="shared" si="14"/>
        <v/>
      </c>
      <c r="T27" s="105" t="str">
        <f t="shared" si="6"/>
        <v/>
      </c>
      <c r="U27" s="105" t="str">
        <f t="shared" si="7"/>
        <v/>
      </c>
      <c r="V27" s="105" t="str">
        <f t="shared" si="15"/>
        <v/>
      </c>
      <c r="W27" s="105" t="str">
        <f t="shared" si="16"/>
        <v/>
      </c>
      <c r="X27" s="105" t="str">
        <f t="shared" si="8"/>
        <v/>
      </c>
      <c r="Y27" s="105" t="str">
        <f t="shared" si="9"/>
        <v/>
      </c>
      <c r="Z27" s="346"/>
      <c r="AA27" s="151" t="str">
        <f t="shared" si="10"/>
        <v/>
      </c>
    </row>
    <row r="28" spans="1:27" ht="45" customHeight="1" thickTop="1" thickBot="1" x14ac:dyDescent="0.3">
      <c r="A28" s="342" t="s">
        <v>630</v>
      </c>
      <c r="B28" s="343" t="s">
        <v>1095</v>
      </c>
      <c r="C28" s="344" t="s">
        <v>62</v>
      </c>
      <c r="D28" s="344" t="s">
        <v>331</v>
      </c>
      <c r="E28" s="344" t="str">
        <f t="shared" si="11"/>
        <v>last</v>
      </c>
      <c r="F28" s="344">
        <f t="shared" si="12"/>
        <v>1</v>
      </c>
      <c r="G28" s="121">
        <v>100</v>
      </c>
      <c r="H28" s="121">
        <v>100</v>
      </c>
      <c r="I28" s="129">
        <v>100</v>
      </c>
      <c r="J28" s="345"/>
      <c r="K28" s="344">
        <f>IF(LEFT(QUESTIONS!H24,1)="E",0,IF(J28&lt;&gt;"",J28,I28))</f>
        <v>100</v>
      </c>
      <c r="L28" s="344">
        <f t="shared" si="0"/>
        <v>0</v>
      </c>
      <c r="M28" s="344">
        <f t="shared" si="1"/>
        <v>100</v>
      </c>
      <c r="N28" s="344">
        <f t="shared" si="2"/>
        <v>0</v>
      </c>
      <c r="O28" s="344">
        <f t="shared" si="3"/>
        <v>0</v>
      </c>
      <c r="P28" s="344">
        <f t="shared" si="13"/>
        <v>0</v>
      </c>
      <c r="Q28" s="344">
        <f t="shared" si="4"/>
        <v>100</v>
      </c>
      <c r="R28" s="344">
        <f t="shared" si="5"/>
        <v>100</v>
      </c>
      <c r="S28" s="105" t="str">
        <f t="shared" si="14"/>
        <v/>
      </c>
      <c r="T28" s="105" t="str">
        <f t="shared" si="6"/>
        <v/>
      </c>
      <c r="U28" s="105" t="str">
        <f t="shared" si="7"/>
        <v/>
      </c>
      <c r="V28" s="105" t="str">
        <f t="shared" si="15"/>
        <v/>
      </c>
      <c r="W28" s="105" t="str">
        <f t="shared" si="16"/>
        <v/>
      </c>
      <c r="X28" s="105" t="str">
        <f t="shared" si="8"/>
        <v/>
      </c>
      <c r="Y28" s="105" t="str">
        <f t="shared" si="9"/>
        <v/>
      </c>
      <c r="Z28" s="346"/>
      <c r="AA28" s="151" t="str">
        <f t="shared" si="10"/>
        <v/>
      </c>
    </row>
    <row r="29" spans="1:27" ht="45" customHeight="1" thickTop="1" thickBot="1" x14ac:dyDescent="0.3">
      <c r="A29" s="352" t="s">
        <v>1384</v>
      </c>
      <c r="B29" s="353" t="s">
        <v>1102</v>
      </c>
      <c r="C29" s="354" t="s">
        <v>62</v>
      </c>
      <c r="D29" s="354" t="s">
        <v>332</v>
      </c>
      <c r="E29" s="354" t="str">
        <f t="shared" si="11"/>
        <v>last</v>
      </c>
      <c r="F29" s="354">
        <f t="shared" si="12"/>
        <v>1</v>
      </c>
      <c r="G29" s="108">
        <v>100</v>
      </c>
      <c r="H29" s="108">
        <v>100</v>
      </c>
      <c r="I29" s="128">
        <v>100</v>
      </c>
      <c r="J29" s="355"/>
      <c r="K29" s="354">
        <f>IF(LEFT(QUESTIONS!H25,1)="E",0,IF(J29&lt;&gt;"",J29,I29))</f>
        <v>100</v>
      </c>
      <c r="L29" s="354">
        <f t="shared" si="0"/>
        <v>0</v>
      </c>
      <c r="M29" s="354">
        <f t="shared" si="1"/>
        <v>100</v>
      </c>
      <c r="N29" s="354">
        <f t="shared" si="2"/>
        <v>0</v>
      </c>
      <c r="O29" s="354">
        <f t="shared" si="3"/>
        <v>0</v>
      </c>
      <c r="P29" s="354">
        <f t="shared" si="13"/>
        <v>0</v>
      </c>
      <c r="Q29" s="354">
        <f t="shared" si="4"/>
        <v>100</v>
      </c>
      <c r="R29" s="354">
        <f t="shared" si="5"/>
        <v>100</v>
      </c>
      <c r="S29" s="103" t="str">
        <f t="shared" si="14"/>
        <v/>
      </c>
      <c r="T29" s="103" t="str">
        <f t="shared" si="6"/>
        <v/>
      </c>
      <c r="U29" s="103" t="str">
        <f t="shared" si="7"/>
        <v/>
      </c>
      <c r="V29" s="103" t="str">
        <f t="shared" si="15"/>
        <v/>
      </c>
      <c r="W29" s="103" t="str">
        <f t="shared" si="16"/>
        <v/>
      </c>
      <c r="X29" s="103" t="str">
        <f t="shared" si="8"/>
        <v/>
      </c>
      <c r="Y29" s="103" t="str">
        <f t="shared" si="9"/>
        <v/>
      </c>
      <c r="Z29" s="356"/>
      <c r="AA29" s="150" t="str">
        <f t="shared" si="10"/>
        <v/>
      </c>
    </row>
    <row r="30" spans="1:27" ht="45" customHeight="1" x14ac:dyDescent="0.25">
      <c r="A30" s="362" t="s">
        <v>456</v>
      </c>
      <c r="B30" s="363" t="s">
        <v>1109</v>
      </c>
      <c r="C30" s="364" t="s">
        <v>62</v>
      </c>
      <c r="D30" s="364" t="s">
        <v>344</v>
      </c>
      <c r="E30" s="364" t="str">
        <f t="shared" si="11"/>
        <v>last</v>
      </c>
      <c r="F30" s="364">
        <f t="shared" si="12"/>
        <v>1</v>
      </c>
      <c r="G30" s="97">
        <v>100</v>
      </c>
      <c r="H30" s="97">
        <v>100</v>
      </c>
      <c r="I30" s="125">
        <v>100</v>
      </c>
      <c r="J30" s="365"/>
      <c r="K30" s="364">
        <f>IF(LEFT(QUESTIONS!H26,1)="E",0,IF(J30&lt;&gt;"",J30,I30))</f>
        <v>100</v>
      </c>
      <c r="L30" s="364">
        <f t="shared" si="0"/>
        <v>0</v>
      </c>
      <c r="M30" s="364">
        <f t="shared" si="1"/>
        <v>100</v>
      </c>
      <c r="N30" s="364">
        <f t="shared" si="2"/>
        <v>0</v>
      </c>
      <c r="O30" s="364">
        <f t="shared" si="3"/>
        <v>0</v>
      </c>
      <c r="P30" s="364">
        <f t="shared" si="13"/>
        <v>0</v>
      </c>
      <c r="Q30" s="364">
        <f t="shared" si="4"/>
        <v>100</v>
      </c>
      <c r="R30" s="364">
        <f t="shared" si="5"/>
        <v>100</v>
      </c>
      <c r="S30" s="71" t="str">
        <f t="shared" si="14"/>
        <v/>
      </c>
      <c r="T30" s="71" t="str">
        <f t="shared" si="6"/>
        <v/>
      </c>
      <c r="U30" s="71" t="str">
        <f t="shared" si="7"/>
        <v/>
      </c>
      <c r="V30" s="71" t="str">
        <f t="shared" si="15"/>
        <v/>
      </c>
      <c r="W30" s="71" t="str">
        <f t="shared" si="16"/>
        <v/>
      </c>
      <c r="X30" s="71" t="str">
        <f t="shared" si="8"/>
        <v/>
      </c>
      <c r="Y30" s="71" t="str">
        <f t="shared" si="9"/>
        <v/>
      </c>
      <c r="Z30" s="366"/>
      <c r="AA30" s="149" t="str">
        <f t="shared" si="10"/>
        <v/>
      </c>
    </row>
    <row r="31" spans="1:27" ht="45" customHeight="1" x14ac:dyDescent="0.25">
      <c r="A31" s="337" t="s">
        <v>457</v>
      </c>
      <c r="B31" s="338" t="s">
        <v>1116</v>
      </c>
      <c r="C31" s="339" t="s">
        <v>62</v>
      </c>
      <c r="D31" s="339" t="s">
        <v>345</v>
      </c>
      <c r="E31" s="339" t="str">
        <f t="shared" si="11"/>
        <v>last</v>
      </c>
      <c r="F31" s="339">
        <f t="shared" si="12"/>
        <v>1</v>
      </c>
      <c r="G31" s="97">
        <v>100</v>
      </c>
      <c r="H31" s="97">
        <v>100</v>
      </c>
      <c r="I31" s="125">
        <v>100</v>
      </c>
      <c r="J31" s="340"/>
      <c r="K31" s="339">
        <f>IF(LEFT(QUESTIONS!H27,1)="E",0,IF(J31&lt;&gt;"",J31,I31))</f>
        <v>100</v>
      </c>
      <c r="L31" s="339">
        <f t="shared" si="0"/>
        <v>0</v>
      </c>
      <c r="M31" s="339">
        <f t="shared" si="1"/>
        <v>100</v>
      </c>
      <c r="N31" s="339">
        <f t="shared" si="2"/>
        <v>0</v>
      </c>
      <c r="O31" s="339">
        <f t="shared" si="3"/>
        <v>0</v>
      </c>
      <c r="P31" s="339">
        <f t="shared" si="13"/>
        <v>0</v>
      </c>
      <c r="Q31" s="339">
        <f t="shared" si="4"/>
        <v>100</v>
      </c>
      <c r="R31" s="339">
        <f t="shared" si="5"/>
        <v>100</v>
      </c>
      <c r="S31" s="107" t="str">
        <f t="shared" si="14"/>
        <v/>
      </c>
      <c r="T31" s="107" t="str">
        <f t="shared" si="6"/>
        <v/>
      </c>
      <c r="U31" s="107" t="str">
        <f t="shared" si="7"/>
        <v/>
      </c>
      <c r="V31" s="107" t="str">
        <f t="shared" si="15"/>
        <v/>
      </c>
      <c r="W31" s="107" t="str">
        <f t="shared" si="16"/>
        <v/>
      </c>
      <c r="X31" s="107" t="str">
        <f t="shared" si="8"/>
        <v/>
      </c>
      <c r="Y31" s="107" t="str">
        <f t="shared" si="9"/>
        <v/>
      </c>
      <c r="Z31" s="341"/>
      <c r="AA31" s="167" t="str">
        <f t="shared" si="10"/>
        <v/>
      </c>
    </row>
    <row r="32" spans="1:27" ht="45" customHeight="1" x14ac:dyDescent="0.25">
      <c r="A32" s="337" t="s">
        <v>1386</v>
      </c>
      <c r="B32" s="338" t="s">
        <v>1123</v>
      </c>
      <c r="C32" s="339" t="s">
        <v>62</v>
      </c>
      <c r="D32" s="339" t="s">
        <v>342</v>
      </c>
      <c r="E32" s="339" t="str">
        <f t="shared" si="11"/>
        <v>last</v>
      </c>
      <c r="F32" s="339">
        <f t="shared" si="12"/>
        <v>1</v>
      </c>
      <c r="G32" s="97">
        <v>100</v>
      </c>
      <c r="H32" s="97">
        <v>100</v>
      </c>
      <c r="I32" s="125">
        <v>100</v>
      </c>
      <c r="J32" s="340"/>
      <c r="K32" s="339">
        <f>IF(LEFT(QUESTIONS!H28,1)="E",0,IF(J32&lt;&gt;"",J32,I32))</f>
        <v>100</v>
      </c>
      <c r="L32" s="339">
        <f t="shared" si="0"/>
        <v>0</v>
      </c>
      <c r="M32" s="339">
        <f t="shared" si="1"/>
        <v>100</v>
      </c>
      <c r="N32" s="339">
        <f t="shared" si="2"/>
        <v>0</v>
      </c>
      <c r="O32" s="339">
        <f t="shared" si="3"/>
        <v>0</v>
      </c>
      <c r="P32" s="339">
        <f t="shared" si="13"/>
        <v>0</v>
      </c>
      <c r="Q32" s="339">
        <f t="shared" si="4"/>
        <v>100</v>
      </c>
      <c r="R32" s="339">
        <f t="shared" si="5"/>
        <v>100</v>
      </c>
      <c r="S32" s="107" t="str">
        <f t="shared" si="14"/>
        <v/>
      </c>
      <c r="T32" s="107" t="str">
        <f t="shared" si="6"/>
        <v/>
      </c>
      <c r="U32" s="107" t="str">
        <f t="shared" si="7"/>
        <v/>
      </c>
      <c r="V32" s="107" t="str">
        <f t="shared" si="15"/>
        <v/>
      </c>
      <c r="W32" s="107" t="str">
        <f t="shared" si="16"/>
        <v/>
      </c>
      <c r="X32" s="107" t="str">
        <f t="shared" si="8"/>
        <v/>
      </c>
      <c r="Y32" s="107" t="str">
        <f t="shared" si="9"/>
        <v/>
      </c>
      <c r="Z32" s="341"/>
      <c r="AA32" s="167" t="str">
        <f t="shared" si="10"/>
        <v/>
      </c>
    </row>
    <row r="33" spans="1:27" ht="45" customHeight="1" thickBot="1" x14ac:dyDescent="0.3">
      <c r="A33" s="342" t="s">
        <v>1388</v>
      </c>
      <c r="B33" s="343" t="s">
        <v>1130</v>
      </c>
      <c r="C33" s="344" t="s">
        <v>62</v>
      </c>
      <c r="D33" s="344" t="s">
        <v>343</v>
      </c>
      <c r="E33" s="344" t="str">
        <f t="shared" si="11"/>
        <v>last</v>
      </c>
      <c r="F33" s="344">
        <f t="shared" si="12"/>
        <v>1</v>
      </c>
      <c r="G33" s="97">
        <v>100</v>
      </c>
      <c r="H33" s="97">
        <v>100</v>
      </c>
      <c r="I33" s="125">
        <v>100</v>
      </c>
      <c r="J33" s="345"/>
      <c r="K33" s="344">
        <f>IF(LEFT(QUESTIONS!H29,1)="E",0,IF(J33&lt;&gt;"",J33,I33))</f>
        <v>100</v>
      </c>
      <c r="L33" s="344">
        <f t="shared" si="0"/>
        <v>0</v>
      </c>
      <c r="M33" s="344">
        <f t="shared" si="1"/>
        <v>100</v>
      </c>
      <c r="N33" s="344">
        <f t="shared" si="2"/>
        <v>0</v>
      </c>
      <c r="O33" s="344">
        <f t="shared" si="3"/>
        <v>0</v>
      </c>
      <c r="P33" s="344">
        <f t="shared" si="13"/>
        <v>0</v>
      </c>
      <c r="Q33" s="344">
        <f t="shared" si="4"/>
        <v>100</v>
      </c>
      <c r="R33" s="344">
        <f t="shared" si="5"/>
        <v>100</v>
      </c>
      <c r="S33" s="105" t="str">
        <f t="shared" si="14"/>
        <v/>
      </c>
      <c r="T33" s="105" t="str">
        <f t="shared" si="6"/>
        <v/>
      </c>
      <c r="U33" s="105" t="str">
        <f t="shared" si="7"/>
        <v/>
      </c>
      <c r="V33" s="105" t="str">
        <f t="shared" si="15"/>
        <v/>
      </c>
      <c r="W33" s="105" t="str">
        <f t="shared" si="16"/>
        <v/>
      </c>
      <c r="X33" s="105" t="str">
        <f t="shared" si="8"/>
        <v/>
      </c>
      <c r="Y33" s="105" t="str">
        <f t="shared" si="9"/>
        <v/>
      </c>
      <c r="Z33" s="346"/>
      <c r="AA33" s="151" t="str">
        <f t="shared" si="10"/>
        <v/>
      </c>
    </row>
    <row r="34" spans="1:27" ht="45" customHeight="1" thickTop="1" thickBot="1" x14ac:dyDescent="0.3">
      <c r="A34" s="342" t="s">
        <v>458</v>
      </c>
      <c r="B34" s="343" t="s">
        <v>1137</v>
      </c>
      <c r="C34" s="344" t="s">
        <v>62</v>
      </c>
      <c r="D34" s="344" t="s">
        <v>346</v>
      </c>
      <c r="E34" s="344" t="str">
        <f t="shared" si="11"/>
        <v>last</v>
      </c>
      <c r="F34" s="344">
        <f t="shared" si="12"/>
        <v>1</v>
      </c>
      <c r="G34" s="121">
        <v>100</v>
      </c>
      <c r="H34" s="121">
        <v>100</v>
      </c>
      <c r="I34" s="129">
        <v>100</v>
      </c>
      <c r="J34" s="345"/>
      <c r="K34" s="344">
        <f>IF(LEFT(QUESTIONS!H30,1)="E",0,IF(J34&lt;&gt;"",J34,I34))</f>
        <v>100</v>
      </c>
      <c r="L34" s="344">
        <f t="shared" si="0"/>
        <v>0</v>
      </c>
      <c r="M34" s="344">
        <f t="shared" si="1"/>
        <v>100</v>
      </c>
      <c r="N34" s="344">
        <f t="shared" si="2"/>
        <v>0</v>
      </c>
      <c r="O34" s="344">
        <f t="shared" si="3"/>
        <v>0</v>
      </c>
      <c r="P34" s="344">
        <f t="shared" si="13"/>
        <v>0</v>
      </c>
      <c r="Q34" s="344">
        <f t="shared" si="4"/>
        <v>100</v>
      </c>
      <c r="R34" s="344">
        <f t="shared" si="5"/>
        <v>100</v>
      </c>
      <c r="S34" s="105" t="str">
        <f t="shared" si="14"/>
        <v/>
      </c>
      <c r="T34" s="105" t="str">
        <f t="shared" si="6"/>
        <v/>
      </c>
      <c r="U34" s="105" t="str">
        <f t="shared" si="7"/>
        <v/>
      </c>
      <c r="V34" s="105" t="str">
        <f t="shared" si="15"/>
        <v/>
      </c>
      <c r="W34" s="105" t="str">
        <f t="shared" si="16"/>
        <v/>
      </c>
      <c r="X34" s="105" t="str">
        <f t="shared" si="8"/>
        <v/>
      </c>
      <c r="Y34" s="105" t="str">
        <f t="shared" si="9"/>
        <v/>
      </c>
      <c r="Z34" s="346"/>
      <c r="AA34" s="151" t="str">
        <f t="shared" si="10"/>
        <v/>
      </c>
    </row>
    <row r="35" spans="1:27" ht="45" customHeight="1" thickTop="1" thickBot="1" x14ac:dyDescent="0.3">
      <c r="A35" s="342" t="s">
        <v>459</v>
      </c>
      <c r="B35" s="343" t="s">
        <v>1144</v>
      </c>
      <c r="C35" s="344" t="s">
        <v>62</v>
      </c>
      <c r="D35" s="344" t="s">
        <v>347</v>
      </c>
      <c r="E35" s="344" t="str">
        <f t="shared" si="11"/>
        <v>last</v>
      </c>
      <c r="F35" s="344">
        <f t="shared" si="12"/>
        <v>1</v>
      </c>
      <c r="G35" s="121">
        <v>100</v>
      </c>
      <c r="H35" s="121">
        <v>100</v>
      </c>
      <c r="I35" s="129">
        <v>100</v>
      </c>
      <c r="J35" s="345"/>
      <c r="K35" s="344">
        <f>IF(LEFT(QUESTIONS!H31,1)="E",0,IF(J35&lt;&gt;"",J35,I35))</f>
        <v>100</v>
      </c>
      <c r="L35" s="344">
        <f t="shared" si="0"/>
        <v>0</v>
      </c>
      <c r="M35" s="344">
        <f t="shared" si="1"/>
        <v>100</v>
      </c>
      <c r="N35" s="344">
        <f t="shared" si="2"/>
        <v>0</v>
      </c>
      <c r="O35" s="344">
        <f t="shared" si="3"/>
        <v>0</v>
      </c>
      <c r="P35" s="344">
        <f t="shared" si="13"/>
        <v>0</v>
      </c>
      <c r="Q35" s="344">
        <f t="shared" si="4"/>
        <v>100</v>
      </c>
      <c r="R35" s="344">
        <f t="shared" si="5"/>
        <v>100</v>
      </c>
      <c r="S35" s="105" t="str">
        <f t="shared" si="14"/>
        <v/>
      </c>
      <c r="T35" s="105" t="str">
        <f t="shared" si="6"/>
        <v/>
      </c>
      <c r="U35" s="105" t="str">
        <f t="shared" si="7"/>
        <v/>
      </c>
      <c r="V35" s="105" t="str">
        <f t="shared" si="15"/>
        <v/>
      </c>
      <c r="W35" s="105" t="str">
        <f t="shared" si="16"/>
        <v/>
      </c>
      <c r="X35" s="105" t="str">
        <f t="shared" si="8"/>
        <v/>
      </c>
      <c r="Y35" s="105" t="str">
        <f t="shared" si="9"/>
        <v/>
      </c>
      <c r="Z35" s="346"/>
      <c r="AA35" s="151" t="str">
        <f t="shared" si="10"/>
        <v/>
      </c>
    </row>
    <row r="36" spans="1:27" ht="45" customHeight="1" thickTop="1" thickBot="1" x14ac:dyDescent="0.3">
      <c r="A36" s="342" t="s">
        <v>460</v>
      </c>
      <c r="B36" s="343" t="s">
        <v>1602</v>
      </c>
      <c r="C36" s="344" t="s">
        <v>62</v>
      </c>
      <c r="D36" s="344" t="s">
        <v>348</v>
      </c>
      <c r="E36" s="344" t="str">
        <f t="shared" si="11"/>
        <v>last</v>
      </c>
      <c r="F36" s="344">
        <f t="shared" si="12"/>
        <v>1</v>
      </c>
      <c r="G36" s="121">
        <v>100</v>
      </c>
      <c r="H36" s="121">
        <v>100</v>
      </c>
      <c r="I36" s="129">
        <v>100</v>
      </c>
      <c r="J36" s="345"/>
      <c r="K36" s="344">
        <f>IF(LEFT(QUESTIONS!H32,1)="E",0,IF(J36&lt;&gt;"",J36,I36))</f>
        <v>100</v>
      </c>
      <c r="L36" s="344">
        <f t="shared" si="0"/>
        <v>0</v>
      </c>
      <c r="M36" s="344">
        <f t="shared" si="1"/>
        <v>100</v>
      </c>
      <c r="N36" s="344">
        <f t="shared" si="2"/>
        <v>0</v>
      </c>
      <c r="O36" s="344">
        <f t="shared" si="3"/>
        <v>0</v>
      </c>
      <c r="P36" s="344">
        <f t="shared" si="13"/>
        <v>0</v>
      </c>
      <c r="Q36" s="344">
        <f t="shared" si="4"/>
        <v>100</v>
      </c>
      <c r="R36" s="344">
        <f t="shared" si="5"/>
        <v>100</v>
      </c>
      <c r="S36" s="105" t="str">
        <f t="shared" si="14"/>
        <v/>
      </c>
      <c r="T36" s="105" t="str">
        <f t="shared" si="6"/>
        <v/>
      </c>
      <c r="U36" s="105" t="str">
        <f t="shared" si="7"/>
        <v/>
      </c>
      <c r="V36" s="105" t="str">
        <f t="shared" si="15"/>
        <v/>
      </c>
      <c r="W36" s="105" t="str">
        <f t="shared" si="16"/>
        <v/>
      </c>
      <c r="X36" s="105" t="str">
        <f t="shared" si="8"/>
        <v/>
      </c>
      <c r="Y36" s="105" t="str">
        <f t="shared" si="9"/>
        <v/>
      </c>
      <c r="Z36" s="346"/>
      <c r="AA36" s="151" t="str">
        <f t="shared" si="10"/>
        <v/>
      </c>
    </row>
    <row r="37" spans="1:27" ht="45" customHeight="1" thickTop="1" thickBot="1" x14ac:dyDescent="0.3">
      <c r="A37" s="352" t="s">
        <v>461</v>
      </c>
      <c r="B37" s="353" t="s">
        <v>1158</v>
      </c>
      <c r="C37" s="354" t="s">
        <v>62</v>
      </c>
      <c r="D37" s="354" t="s">
        <v>349</v>
      </c>
      <c r="E37" s="354" t="str">
        <f t="shared" si="11"/>
        <v>last</v>
      </c>
      <c r="F37" s="354">
        <f t="shared" si="12"/>
        <v>1</v>
      </c>
      <c r="G37" s="108">
        <v>100</v>
      </c>
      <c r="H37" s="108">
        <v>100</v>
      </c>
      <c r="I37" s="128">
        <v>100</v>
      </c>
      <c r="J37" s="355"/>
      <c r="K37" s="354">
        <f>IF(LEFT(QUESTIONS!H33,1)="E",0,IF(J37&lt;&gt;"",J37,I37))</f>
        <v>100</v>
      </c>
      <c r="L37" s="354">
        <f t="shared" si="0"/>
        <v>0</v>
      </c>
      <c r="M37" s="354">
        <f t="shared" si="1"/>
        <v>100</v>
      </c>
      <c r="N37" s="354">
        <f t="shared" si="2"/>
        <v>0</v>
      </c>
      <c r="O37" s="354">
        <f t="shared" si="3"/>
        <v>0</v>
      </c>
      <c r="P37" s="354">
        <f t="shared" si="13"/>
        <v>0</v>
      </c>
      <c r="Q37" s="354">
        <f t="shared" si="4"/>
        <v>100</v>
      </c>
      <c r="R37" s="354">
        <f t="shared" si="5"/>
        <v>100</v>
      </c>
      <c r="S37" s="103" t="str">
        <f t="shared" si="14"/>
        <v/>
      </c>
      <c r="T37" s="103" t="str">
        <f t="shared" si="6"/>
        <v/>
      </c>
      <c r="U37" s="103" t="str">
        <f t="shared" si="7"/>
        <v/>
      </c>
      <c r="V37" s="103" t="str">
        <f t="shared" si="15"/>
        <v/>
      </c>
      <c r="W37" s="103" t="str">
        <f t="shared" si="16"/>
        <v/>
      </c>
      <c r="X37" s="103" t="str">
        <f t="shared" si="8"/>
        <v/>
      </c>
      <c r="Y37" s="103" t="str">
        <f t="shared" si="9"/>
        <v/>
      </c>
      <c r="Z37" s="356"/>
      <c r="AA37" s="150" t="str">
        <f t="shared" si="10"/>
        <v/>
      </c>
    </row>
    <row r="38" spans="1:27" ht="45" customHeight="1" x14ac:dyDescent="0.25">
      <c r="A38" s="362" t="s">
        <v>462</v>
      </c>
      <c r="B38" s="363" t="s">
        <v>1165</v>
      </c>
      <c r="C38" s="364" t="s">
        <v>62</v>
      </c>
      <c r="D38" s="364" t="s">
        <v>350</v>
      </c>
      <c r="E38" s="364" t="str">
        <f t="shared" si="11"/>
        <v>last</v>
      </c>
      <c r="F38" s="364">
        <f t="shared" si="12"/>
        <v>1</v>
      </c>
      <c r="G38" s="162">
        <v>100</v>
      </c>
      <c r="H38" s="162">
        <v>100</v>
      </c>
      <c r="I38" s="163">
        <v>100</v>
      </c>
      <c r="J38" s="365"/>
      <c r="K38" s="364">
        <f>IF(LEFT(QUESTIONS!H34,1)="E",0,IF(J38&lt;&gt;"",J38,I38))</f>
        <v>100</v>
      </c>
      <c r="L38" s="364">
        <f t="shared" si="0"/>
        <v>0</v>
      </c>
      <c r="M38" s="364">
        <f t="shared" si="1"/>
        <v>100</v>
      </c>
      <c r="N38" s="364">
        <f t="shared" si="2"/>
        <v>0</v>
      </c>
      <c r="O38" s="364">
        <f t="shared" si="3"/>
        <v>0</v>
      </c>
      <c r="P38" s="364">
        <f t="shared" si="13"/>
        <v>0</v>
      </c>
      <c r="Q38" s="364">
        <f t="shared" ref="Q38:Q67" si="17">IF(S38="",IF(K38&lt;&gt;0,K38+P38,K38),"")</f>
        <v>100</v>
      </c>
      <c r="R38" s="364">
        <f t="shared" si="5"/>
        <v>100</v>
      </c>
      <c r="S38" s="71" t="str">
        <f t="shared" si="14"/>
        <v/>
      </c>
      <c r="T38" s="71" t="str">
        <f t="shared" ref="T38:T67" si="18">IF(J38&lt;&gt;"",IF(J38&lt;G38,CONCATENATE("ERROR! Weight for this Question can no be less than  ",G38, " %"),""),"")</f>
        <v/>
      </c>
      <c r="U38" s="71" t="str">
        <f t="shared" ref="U38:U67" si="19">IF(J38&gt;H38,CONCATENATE("ERROR! Weight for this Question can not exceed ",H38, " %"),"")</f>
        <v/>
      </c>
      <c r="V38" s="71" t="str">
        <f t="shared" si="15"/>
        <v/>
      </c>
      <c r="W38" s="71" t="str">
        <f t="shared" si="16"/>
        <v/>
      </c>
      <c r="X38" s="71" t="str">
        <f t="shared" ref="X38:X67" si="20">IF(M38&gt;100,CONCATENATE("The sum of weights for  ",LEFT(A38,8), " dimension exceed 100%. Automatic weight recalculation"),"")</f>
        <v/>
      </c>
      <c r="Y38" s="71" t="str">
        <f t="shared" ref="Y38:Y67" si="21">IF(E38="last",IF(M38&lt;100,IF(L38=0,CONCATENATE("The sum of weights for  ",LEFT(A38,8), " dimension is not 100%. Automatic weight recalculation"),"There are some 'zero value' - Automatic weight recalculation"),""),"")</f>
        <v/>
      </c>
      <c r="Z38" s="366"/>
      <c r="AA38" s="149" t="str">
        <f t="shared" ref="AA38:AA67" si="22">IF(Q38&lt;&gt;"",IF(K38&lt;&gt;Q38,"Recalculated weight",""),"")</f>
        <v/>
      </c>
    </row>
    <row r="39" spans="1:27" ht="45" customHeight="1" x14ac:dyDescent="0.25">
      <c r="A39" s="337" t="s">
        <v>477</v>
      </c>
      <c r="B39" s="338" t="s">
        <v>1172</v>
      </c>
      <c r="C39" s="339" t="s">
        <v>62</v>
      </c>
      <c r="D39" s="339" t="s">
        <v>351</v>
      </c>
      <c r="E39" s="339" t="str">
        <f t="shared" si="11"/>
        <v>last</v>
      </c>
      <c r="F39" s="339">
        <f t="shared" si="12"/>
        <v>1</v>
      </c>
      <c r="G39" s="120">
        <v>100</v>
      </c>
      <c r="H39" s="120">
        <v>100</v>
      </c>
      <c r="I39" s="157">
        <v>100</v>
      </c>
      <c r="J39" s="340"/>
      <c r="K39" s="339">
        <f>IF(LEFT(QUESTIONS!H35,1)="E",0,IF(J39&lt;&gt;"",J39,I39))</f>
        <v>100</v>
      </c>
      <c r="L39" s="339">
        <f t="shared" si="0"/>
        <v>0</v>
      </c>
      <c r="M39" s="339">
        <f t="shared" si="1"/>
        <v>100</v>
      </c>
      <c r="N39" s="339">
        <f t="shared" si="2"/>
        <v>0</v>
      </c>
      <c r="O39" s="339">
        <f t="shared" si="3"/>
        <v>0</v>
      </c>
      <c r="P39" s="339">
        <f t="shared" si="13"/>
        <v>0</v>
      </c>
      <c r="Q39" s="339">
        <f t="shared" si="17"/>
        <v>100</v>
      </c>
      <c r="R39" s="339">
        <f t="shared" si="5"/>
        <v>100</v>
      </c>
      <c r="S39" s="107" t="str">
        <f t="shared" si="14"/>
        <v/>
      </c>
      <c r="T39" s="107" t="str">
        <f t="shared" si="18"/>
        <v/>
      </c>
      <c r="U39" s="107" t="str">
        <f t="shared" si="19"/>
        <v/>
      </c>
      <c r="V39" s="107" t="str">
        <f t="shared" si="15"/>
        <v/>
      </c>
      <c r="W39" s="107" t="str">
        <f t="shared" si="16"/>
        <v/>
      </c>
      <c r="X39" s="107" t="str">
        <f t="shared" si="20"/>
        <v/>
      </c>
      <c r="Y39" s="107" t="str">
        <f t="shared" si="21"/>
        <v/>
      </c>
      <c r="Z39" s="341"/>
      <c r="AA39" s="167" t="str">
        <f t="shared" si="22"/>
        <v/>
      </c>
    </row>
    <row r="40" spans="1:27" ht="45" customHeight="1" x14ac:dyDescent="0.25">
      <c r="A40" s="337" t="s">
        <v>478</v>
      </c>
      <c r="B40" s="338" t="s">
        <v>1179</v>
      </c>
      <c r="C40" s="339" t="s">
        <v>62</v>
      </c>
      <c r="D40" s="339" t="s">
        <v>352</v>
      </c>
      <c r="E40" s="339" t="str">
        <f t="shared" si="11"/>
        <v>last</v>
      </c>
      <c r="F40" s="339">
        <f t="shared" si="12"/>
        <v>1</v>
      </c>
      <c r="G40" s="120">
        <v>100</v>
      </c>
      <c r="H40" s="120">
        <v>100</v>
      </c>
      <c r="I40" s="157">
        <v>100</v>
      </c>
      <c r="J40" s="340"/>
      <c r="K40" s="339">
        <f>IF(LEFT(QUESTIONS!H36,1)="E",0,IF(J40&lt;&gt;"",J40,I40))</f>
        <v>100</v>
      </c>
      <c r="L40" s="339">
        <f t="shared" si="0"/>
        <v>0</v>
      </c>
      <c r="M40" s="339">
        <f t="shared" si="1"/>
        <v>100</v>
      </c>
      <c r="N40" s="339">
        <f t="shared" si="2"/>
        <v>0</v>
      </c>
      <c r="O40" s="339">
        <f t="shared" si="3"/>
        <v>0</v>
      </c>
      <c r="P40" s="339">
        <f t="shared" si="13"/>
        <v>0</v>
      </c>
      <c r="Q40" s="339">
        <f t="shared" si="17"/>
        <v>100</v>
      </c>
      <c r="R40" s="339">
        <f t="shared" si="5"/>
        <v>100</v>
      </c>
      <c r="S40" s="107" t="str">
        <f t="shared" si="14"/>
        <v/>
      </c>
      <c r="T40" s="107" t="str">
        <f t="shared" si="18"/>
        <v/>
      </c>
      <c r="U40" s="107" t="str">
        <f t="shared" si="19"/>
        <v/>
      </c>
      <c r="V40" s="107" t="str">
        <f t="shared" si="15"/>
        <v/>
      </c>
      <c r="W40" s="107" t="str">
        <f t="shared" si="16"/>
        <v/>
      </c>
      <c r="X40" s="107" t="str">
        <f t="shared" si="20"/>
        <v/>
      </c>
      <c r="Y40" s="107" t="str">
        <f t="shared" si="21"/>
        <v/>
      </c>
      <c r="Z40" s="341"/>
      <c r="AA40" s="167" t="str">
        <f t="shared" si="22"/>
        <v/>
      </c>
    </row>
    <row r="41" spans="1:27" ht="45" customHeight="1" thickBot="1" x14ac:dyDescent="0.3">
      <c r="A41" s="342" t="s">
        <v>1390</v>
      </c>
      <c r="B41" s="343" t="s">
        <v>1186</v>
      </c>
      <c r="C41" s="344" t="s">
        <v>62</v>
      </c>
      <c r="D41" s="344" t="s">
        <v>354</v>
      </c>
      <c r="E41" s="344" t="str">
        <f t="shared" si="11"/>
        <v>last</v>
      </c>
      <c r="F41" s="344">
        <f t="shared" si="12"/>
        <v>1</v>
      </c>
      <c r="G41" s="121">
        <v>100</v>
      </c>
      <c r="H41" s="121">
        <v>100</v>
      </c>
      <c r="I41" s="129">
        <v>100</v>
      </c>
      <c r="J41" s="345"/>
      <c r="K41" s="344">
        <f>IF(LEFT(QUESTIONS!H37,1)="E",0,IF(J41&lt;&gt;"",J41,I41))</f>
        <v>100</v>
      </c>
      <c r="L41" s="344">
        <f t="shared" si="0"/>
        <v>0</v>
      </c>
      <c r="M41" s="344">
        <f t="shared" si="1"/>
        <v>100</v>
      </c>
      <c r="N41" s="344">
        <f t="shared" si="2"/>
        <v>0</v>
      </c>
      <c r="O41" s="344">
        <f t="shared" si="3"/>
        <v>0</v>
      </c>
      <c r="P41" s="344">
        <f t="shared" si="13"/>
        <v>0</v>
      </c>
      <c r="Q41" s="344">
        <f t="shared" si="17"/>
        <v>100</v>
      </c>
      <c r="R41" s="344">
        <f t="shared" si="5"/>
        <v>100</v>
      </c>
      <c r="S41" s="105" t="str">
        <f t="shared" si="14"/>
        <v/>
      </c>
      <c r="T41" s="105" t="str">
        <f t="shared" si="18"/>
        <v/>
      </c>
      <c r="U41" s="105" t="str">
        <f t="shared" si="19"/>
        <v/>
      </c>
      <c r="V41" s="105" t="str">
        <f t="shared" si="15"/>
        <v/>
      </c>
      <c r="W41" s="105" t="str">
        <f t="shared" si="16"/>
        <v/>
      </c>
      <c r="X41" s="105" t="str">
        <f t="shared" si="20"/>
        <v/>
      </c>
      <c r="Y41" s="105" t="str">
        <f t="shared" si="21"/>
        <v/>
      </c>
      <c r="Z41" s="346"/>
      <c r="AA41" s="151" t="str">
        <f t="shared" si="22"/>
        <v/>
      </c>
    </row>
    <row r="42" spans="1:27" ht="45" customHeight="1" thickTop="1" thickBot="1" x14ac:dyDescent="0.3">
      <c r="A42" s="342" t="s">
        <v>268</v>
      </c>
      <c r="B42" s="343" t="s">
        <v>1193</v>
      </c>
      <c r="C42" s="344" t="s">
        <v>62</v>
      </c>
      <c r="D42" s="344" t="s">
        <v>353</v>
      </c>
      <c r="E42" s="344" t="str">
        <f t="shared" si="11"/>
        <v>last</v>
      </c>
      <c r="F42" s="344">
        <f t="shared" si="12"/>
        <v>1</v>
      </c>
      <c r="G42" s="257">
        <v>100</v>
      </c>
      <c r="H42" s="257">
        <v>100</v>
      </c>
      <c r="I42" s="258">
        <v>100</v>
      </c>
      <c r="J42" s="345"/>
      <c r="K42" s="344">
        <f>IF(LEFT(QUESTIONS!H38,1)="E",0,IF(J42&lt;&gt;"",J42,I42))</f>
        <v>100</v>
      </c>
      <c r="L42" s="344">
        <f t="shared" si="0"/>
        <v>0</v>
      </c>
      <c r="M42" s="344">
        <f t="shared" si="1"/>
        <v>100</v>
      </c>
      <c r="N42" s="344">
        <f t="shared" si="2"/>
        <v>0</v>
      </c>
      <c r="O42" s="344">
        <f t="shared" si="3"/>
        <v>0</v>
      </c>
      <c r="P42" s="344">
        <f t="shared" si="13"/>
        <v>0</v>
      </c>
      <c r="Q42" s="344">
        <f t="shared" si="17"/>
        <v>100</v>
      </c>
      <c r="R42" s="344">
        <f t="shared" si="5"/>
        <v>100</v>
      </c>
      <c r="S42" s="105" t="str">
        <f t="shared" si="14"/>
        <v/>
      </c>
      <c r="T42" s="105" t="str">
        <f t="shared" si="18"/>
        <v/>
      </c>
      <c r="U42" s="105" t="str">
        <f t="shared" si="19"/>
        <v/>
      </c>
      <c r="V42" s="105" t="str">
        <f t="shared" si="15"/>
        <v/>
      </c>
      <c r="W42" s="105" t="str">
        <f t="shared" si="16"/>
        <v/>
      </c>
      <c r="X42" s="105" t="str">
        <f t="shared" si="20"/>
        <v/>
      </c>
      <c r="Y42" s="105" t="str">
        <f t="shared" si="21"/>
        <v/>
      </c>
      <c r="Z42" s="346"/>
      <c r="AA42" s="151" t="str">
        <f t="shared" si="22"/>
        <v/>
      </c>
    </row>
    <row r="43" spans="1:27" ht="45" customHeight="1" thickTop="1" x14ac:dyDescent="0.25">
      <c r="A43" s="362" t="s">
        <v>269</v>
      </c>
      <c r="B43" s="363" t="s">
        <v>1200</v>
      </c>
      <c r="C43" s="364" t="s">
        <v>62</v>
      </c>
      <c r="D43" s="364" t="s">
        <v>353</v>
      </c>
      <c r="E43" s="364" t="str">
        <f>IF(LEFT(A43,8)&lt;&gt;LEFT(A44,8),"last","")</f>
        <v>last</v>
      </c>
      <c r="F43" s="364">
        <f>IF(LEFT(A43,8)=LEFT(A42,8),F42+1,1)</f>
        <v>1</v>
      </c>
      <c r="G43" s="97">
        <v>100</v>
      </c>
      <c r="H43" s="97">
        <v>100</v>
      </c>
      <c r="I43" s="125">
        <v>100</v>
      </c>
      <c r="J43" s="365"/>
      <c r="K43" s="367">
        <f>IF(LEFT(QUESTIONS!H39,1)="E",0,IF(J43&lt;&gt;"",J43,I43))</f>
        <v>100</v>
      </c>
      <c r="L43" s="367">
        <f>IF(LEFT(A43,8)=LEFT(A42,8),IF(K43=0,L42+1,L42),IF(K43=0,1,0))</f>
        <v>0</v>
      </c>
      <c r="M43" s="367">
        <f>IF(LEFT(A43,8)=LEFT(A42,8),M42+K43,K43)</f>
        <v>100</v>
      </c>
      <c r="N43" s="367">
        <f>IF(LEFT(A43,9)&lt;&gt;LEFT(A42,9),100-M43,"")</f>
        <v>0</v>
      </c>
      <c r="O43" s="367">
        <f>IF(LEFT(A43,8)&lt;&gt;LEFT(A44,8),N43/(F43-L43),"")</f>
        <v>0</v>
      </c>
      <c r="P43" s="367">
        <f>IF(O43="",P44,O43)</f>
        <v>0</v>
      </c>
      <c r="Q43" s="367">
        <f>IF(S43="",IF(K43&lt;&gt;0,K43+P43,K43),"")</f>
        <v>100</v>
      </c>
      <c r="R43" s="367">
        <f>IF(LEFT(A43,8)=LEFT(A42,8),R42+Q43,Q43)</f>
        <v>100</v>
      </c>
      <c r="S43" s="321" t="str">
        <f>IF(T43&lt;&gt;"",T43,IF(U43&lt;&gt;"",U43,""))</f>
        <v/>
      </c>
      <c r="T43" s="321" t="str">
        <f>IF(J43&lt;&gt;"",IF(J43&lt;G43,CONCATENATE("ERROR! Weight for this Question can no be less than  ",G43, " %"),""),"")</f>
        <v/>
      </c>
      <c r="U43" s="321" t="str">
        <f>IF(J43&gt;H43,CONCATENATE("ERROR! Weight for this Question can not exceed ",H43, " %"),"")</f>
        <v/>
      </c>
      <c r="V43" s="321" t="str">
        <f>IF(S43&lt;&gt;"",1,"")</f>
        <v/>
      </c>
      <c r="W43" s="321" t="str">
        <f>IF(S43="",IF(Y43&lt;&gt;"",Y43,IF(X43&lt;&gt;"",X43,"")),"")</f>
        <v/>
      </c>
      <c r="X43" s="321" t="str">
        <f>IF(M43&gt;100,CONCATENATE("The sum of weights for  ",LEFT(A43,8), " dimension exceed 100%. Automatic weight recalculation"),"")</f>
        <v/>
      </c>
      <c r="Y43" s="321" t="str">
        <f>IF(E43="last",IF(M43&lt;100,IF(L43=0,CONCATENATE("The sum of weights for  ",LEFT(A43,8), " dimension is not 100%. Automatic weight recalculation"),"There are some 'zero value' - Automatic weight recalculation"),""),"")</f>
        <v/>
      </c>
      <c r="Z43" s="368"/>
      <c r="AA43" s="322" t="str">
        <f>IF(Q43&lt;&gt;"",IF(K43&lt;&gt;Q43,"Recalculated weight",""),"")</f>
        <v/>
      </c>
    </row>
    <row r="44" spans="1:27" ht="45" customHeight="1" thickBot="1" x14ac:dyDescent="0.3">
      <c r="A44" s="369" t="s">
        <v>1393</v>
      </c>
      <c r="B44" s="370" t="s">
        <v>1421</v>
      </c>
      <c r="C44" s="371" t="s">
        <v>62</v>
      </c>
      <c r="D44" s="371" t="s">
        <v>353</v>
      </c>
      <c r="E44" s="371" t="str">
        <f>IF(LEFT(A44,8)&lt;&gt;LEFT(A45,8),"last","")</f>
        <v>last</v>
      </c>
      <c r="F44" s="371">
        <f>IF(LEFT(A44,8)=LEFT(A43,8),F43+1,1)</f>
        <v>1</v>
      </c>
      <c r="G44" s="257">
        <v>100</v>
      </c>
      <c r="H44" s="257">
        <v>100</v>
      </c>
      <c r="I44" s="258">
        <v>100</v>
      </c>
      <c r="J44" s="372"/>
      <c r="K44" s="371">
        <f>IF(LEFT(QUESTIONS!H40,1)="E",0,IF(J44&lt;&gt;"",J44,I44))</f>
        <v>100</v>
      </c>
      <c r="L44" s="371">
        <f>IF(LEFT(A44,8)=LEFT(A43,8),IF(K44=0,L43+1,L43),IF(K44=0,1,0))</f>
        <v>0</v>
      </c>
      <c r="M44" s="371">
        <f>IF(LEFT(A44,8)=LEFT(A43,8),M43+K44,K44)</f>
        <v>100</v>
      </c>
      <c r="N44" s="371">
        <f>IF(LEFT(A44,9)&lt;&gt;LEFT(A43,9),100-M44,"")</f>
        <v>0</v>
      </c>
      <c r="O44" s="371">
        <f>IF(LEFT(A44,8)&lt;&gt;LEFT(A45,8),N44/(F44-L44),"")</f>
        <v>0</v>
      </c>
      <c r="P44" s="371">
        <f>IF(O44="",P45,O44)</f>
        <v>0</v>
      </c>
      <c r="Q44" s="371">
        <f>IF(S44="",IF(K44&lt;&gt;0,K44+P44,K44),"")</f>
        <v>100</v>
      </c>
      <c r="R44" s="371">
        <f>IF(LEFT(A44,8)=LEFT(A43,8),R43+Q44,Q44)</f>
        <v>100</v>
      </c>
      <c r="S44" s="259" t="str">
        <f>IF(T44&lt;&gt;"",T44,IF(U44&lt;&gt;"",U44,""))</f>
        <v/>
      </c>
      <c r="T44" s="259" t="str">
        <f>IF(J44&lt;&gt;"",IF(J44&lt;G44,CONCATENATE("ERROR! Weight for this Question can no be less than  ",G44, " %"),""),"")</f>
        <v/>
      </c>
      <c r="U44" s="259" t="str">
        <f>IF(J44&gt;H44,CONCATENATE("ERROR! Weight for this Question can not exceed ",H44, " %"),"")</f>
        <v/>
      </c>
      <c r="V44" s="259" t="str">
        <f>IF(S44&lt;&gt;"",1,"")</f>
        <v/>
      </c>
      <c r="W44" s="259" t="str">
        <f>IF(S44="",IF(Y44&lt;&gt;"",Y44,IF(X44&lt;&gt;"",X44,"")),"")</f>
        <v/>
      </c>
      <c r="X44" s="259" t="str">
        <f>IF(M44&gt;100,CONCATENATE("The sum of weights for  ",LEFT(A44,8), " dimension exceed 100%. Automatic weight recalculation"),"")</f>
        <v/>
      </c>
      <c r="Y44" s="259" t="str">
        <f>IF(E44="last",IF(M44&lt;100,IF(L44=0,CONCATENATE("The sum of weights for  ",LEFT(A44,8), " dimension is not 100%. Automatic weight recalculation"),"There are some 'zero value' - Automatic weight recalculation"),""),"")</f>
        <v/>
      </c>
      <c r="Z44" s="373"/>
      <c r="AA44" s="260" t="str">
        <f>IF(Q44&lt;&gt;"",IF(K44&lt;&gt;Q44,"Recalculated weight",""),"")</f>
        <v/>
      </c>
    </row>
    <row r="45" spans="1:27" ht="45" customHeight="1" thickTop="1" thickBot="1" x14ac:dyDescent="0.3">
      <c r="A45" s="352" t="s">
        <v>632</v>
      </c>
      <c r="B45" s="353" t="s">
        <v>1219</v>
      </c>
      <c r="C45" s="354" t="s">
        <v>62</v>
      </c>
      <c r="D45" s="354" t="s">
        <v>355</v>
      </c>
      <c r="E45" s="354" t="str">
        <f t="shared" si="11"/>
        <v>last</v>
      </c>
      <c r="F45" s="354">
        <f t="shared" si="12"/>
        <v>1</v>
      </c>
      <c r="G45" s="108">
        <v>100</v>
      </c>
      <c r="H45" s="108">
        <v>100</v>
      </c>
      <c r="I45" s="128">
        <v>100</v>
      </c>
      <c r="J45" s="355"/>
      <c r="K45" s="359">
        <f>IF(LEFT(QUESTIONS!H41,1)="E",0,IF(J45&lt;&gt;"",J45,I45))</f>
        <v>100</v>
      </c>
      <c r="L45" s="359">
        <f>IF(LEFT(A45,8)=LEFT(A44,8),IF(K45=0,L44+1,L44),IF(K45=0,1,0))</f>
        <v>0</v>
      </c>
      <c r="M45" s="359">
        <f>IF(LEFT(A45,8)=LEFT(A44,8),M44+K45,K45)</f>
        <v>100</v>
      </c>
      <c r="N45" s="359">
        <f>IF(LEFT(A45,9)&lt;&gt;LEFT(A44,9),100-M45,"")</f>
        <v>0</v>
      </c>
      <c r="O45" s="359">
        <f>IF(LEFT(A45,8)&lt;&gt;LEFT(A46,8),N45/(F45-L45),"")</f>
        <v>0</v>
      </c>
      <c r="P45" s="359">
        <f>IF(O45="",P46,O45)</f>
        <v>0</v>
      </c>
      <c r="Q45" s="359">
        <f>IF(S45="",IF(K45&lt;&gt;0,K45+P45,K45),"")</f>
        <v>100</v>
      </c>
      <c r="R45" s="359">
        <f>IF(LEFT(A45,8)=LEFT(A44,8),R44+Q45,Q45)</f>
        <v>100</v>
      </c>
      <c r="S45" s="253" t="str">
        <f>IF(T45&lt;&gt;"",T45,IF(U45&lt;&gt;"",U45,""))</f>
        <v/>
      </c>
      <c r="T45" s="253" t="str">
        <f>IF(J45&lt;&gt;"",IF(J45&lt;G45,CONCATENATE("ERROR! Weight for this Question can no be less than  ",G45, " %"),""),"")</f>
        <v/>
      </c>
      <c r="U45" s="253" t="str">
        <f>IF(J45&gt;H45,CONCATENATE("ERROR! Weight for this Question can not exceed ",H45, " %"),"")</f>
        <v/>
      </c>
      <c r="V45" s="253" t="str">
        <f>IF(S45&lt;&gt;"",1,"")</f>
        <v/>
      </c>
      <c r="W45" s="253" t="str">
        <f>IF(S45="",IF(Y45&lt;&gt;"",Y45,IF(X45&lt;&gt;"",X45,"")),"")</f>
        <v/>
      </c>
      <c r="X45" s="253" t="str">
        <f>IF(M45&gt;100,CONCATENATE("The sum of weights for  ",LEFT(A45,8), " dimension exceed 100%. Automatic weight recalculation"),"")</f>
        <v/>
      </c>
      <c r="Y45" s="253" t="str">
        <f>IF(E45="last",IF(M45&lt;100,IF(L45=0,CONCATENATE("The sum of weights for  ",LEFT(A45,8), " dimension is not 100%. Automatic weight recalculation"),"There are some 'zero value' - Automatic weight recalculation"),""),"")</f>
        <v/>
      </c>
      <c r="Z45" s="361"/>
      <c r="AA45" s="254" t="str">
        <f>IF(Q45&lt;&gt;"",IF(K45&lt;&gt;Q45,"Recalculated weight",""),"")</f>
        <v/>
      </c>
    </row>
    <row r="46" spans="1:27" ht="45" customHeight="1" x14ac:dyDescent="0.25">
      <c r="A46" s="362" t="s">
        <v>463</v>
      </c>
      <c r="B46" s="363" t="s">
        <v>1226</v>
      </c>
      <c r="C46" s="364" t="s">
        <v>62</v>
      </c>
      <c r="D46" s="364" t="s">
        <v>356</v>
      </c>
      <c r="E46" s="364" t="str">
        <f t="shared" si="11"/>
        <v>last</v>
      </c>
      <c r="F46" s="364">
        <f t="shared" si="12"/>
        <v>1</v>
      </c>
      <c r="G46" s="97">
        <v>100</v>
      </c>
      <c r="H46" s="97">
        <v>100</v>
      </c>
      <c r="I46" s="125">
        <v>100</v>
      </c>
      <c r="J46" s="365"/>
      <c r="K46" s="364">
        <f>IF(LEFT(QUESTIONS!H42,1)="E",0,IF(J46&lt;&gt;"",J46,I46))</f>
        <v>100</v>
      </c>
      <c r="L46" s="364">
        <f t="shared" si="0"/>
        <v>0</v>
      </c>
      <c r="M46" s="364">
        <f t="shared" si="1"/>
        <v>100</v>
      </c>
      <c r="N46" s="364">
        <f t="shared" si="2"/>
        <v>0</v>
      </c>
      <c r="O46" s="364">
        <f t="shared" si="3"/>
        <v>0</v>
      </c>
      <c r="P46" s="364">
        <f t="shared" si="13"/>
        <v>0</v>
      </c>
      <c r="Q46" s="364">
        <f t="shared" si="17"/>
        <v>100</v>
      </c>
      <c r="R46" s="364">
        <f t="shared" si="5"/>
        <v>100</v>
      </c>
      <c r="S46" s="71" t="str">
        <f t="shared" si="14"/>
        <v/>
      </c>
      <c r="T46" s="71" t="str">
        <f t="shared" si="18"/>
        <v/>
      </c>
      <c r="U46" s="71" t="str">
        <f t="shared" si="19"/>
        <v/>
      </c>
      <c r="V46" s="71" t="str">
        <f t="shared" si="15"/>
        <v/>
      </c>
      <c r="W46" s="71" t="str">
        <f t="shared" si="16"/>
        <v/>
      </c>
      <c r="X46" s="71" t="str">
        <f t="shared" si="20"/>
        <v/>
      </c>
      <c r="Y46" s="71" t="str">
        <f t="shared" si="21"/>
        <v/>
      </c>
      <c r="Z46" s="366"/>
      <c r="AA46" s="149" t="str">
        <f t="shared" si="22"/>
        <v/>
      </c>
    </row>
    <row r="47" spans="1:27" ht="45" customHeight="1" x14ac:dyDescent="0.25">
      <c r="A47" s="337" t="s">
        <v>464</v>
      </c>
      <c r="B47" s="338" t="s">
        <v>1234</v>
      </c>
      <c r="C47" s="339" t="s">
        <v>62</v>
      </c>
      <c r="D47" s="339" t="s">
        <v>357</v>
      </c>
      <c r="E47" s="339" t="str">
        <f t="shared" si="11"/>
        <v>last</v>
      </c>
      <c r="F47" s="339">
        <f t="shared" si="12"/>
        <v>1</v>
      </c>
      <c r="G47" s="120">
        <v>100</v>
      </c>
      <c r="H47" s="120">
        <v>100</v>
      </c>
      <c r="I47" s="157">
        <v>100</v>
      </c>
      <c r="J47" s="340"/>
      <c r="K47" s="339">
        <f>IF(LEFT(QUESTIONS!H43,1)="E",0,IF(J47&lt;&gt;"",J47,I47))</f>
        <v>100</v>
      </c>
      <c r="L47" s="339">
        <f t="shared" si="0"/>
        <v>0</v>
      </c>
      <c r="M47" s="339">
        <f t="shared" si="1"/>
        <v>100</v>
      </c>
      <c r="N47" s="339">
        <f t="shared" si="2"/>
        <v>0</v>
      </c>
      <c r="O47" s="339">
        <f t="shared" si="3"/>
        <v>0</v>
      </c>
      <c r="P47" s="339">
        <f t="shared" si="13"/>
        <v>0</v>
      </c>
      <c r="Q47" s="339">
        <f t="shared" si="17"/>
        <v>100</v>
      </c>
      <c r="R47" s="339">
        <f t="shared" si="5"/>
        <v>100</v>
      </c>
      <c r="S47" s="107" t="str">
        <f t="shared" si="14"/>
        <v/>
      </c>
      <c r="T47" s="107" t="str">
        <f t="shared" si="18"/>
        <v/>
      </c>
      <c r="U47" s="107" t="str">
        <f t="shared" si="19"/>
        <v/>
      </c>
      <c r="V47" s="107" t="str">
        <f t="shared" si="15"/>
        <v/>
      </c>
      <c r="W47" s="107" t="str">
        <f t="shared" si="16"/>
        <v/>
      </c>
      <c r="X47" s="107" t="str">
        <f t="shared" si="20"/>
        <v/>
      </c>
      <c r="Y47" s="107" t="str">
        <f t="shared" si="21"/>
        <v/>
      </c>
      <c r="Z47" s="341"/>
      <c r="AA47" s="167" t="str">
        <f t="shared" si="22"/>
        <v/>
      </c>
    </row>
    <row r="48" spans="1:27" ht="45" customHeight="1" x14ac:dyDescent="0.25">
      <c r="A48" s="337" t="s">
        <v>465</v>
      </c>
      <c r="B48" s="338" t="s">
        <v>1240</v>
      </c>
      <c r="C48" s="339" t="s">
        <v>62</v>
      </c>
      <c r="D48" s="339" t="s">
        <v>358</v>
      </c>
      <c r="E48" s="339" t="str">
        <f t="shared" si="11"/>
        <v>last</v>
      </c>
      <c r="F48" s="339">
        <f t="shared" si="12"/>
        <v>1</v>
      </c>
      <c r="G48" s="120">
        <v>100</v>
      </c>
      <c r="H48" s="120">
        <v>100</v>
      </c>
      <c r="I48" s="157">
        <v>100</v>
      </c>
      <c r="J48" s="340"/>
      <c r="K48" s="339">
        <f>IF(LEFT(QUESTIONS!H44,1)="E",0,IF(J48&lt;&gt;"",J48,I48))</f>
        <v>100</v>
      </c>
      <c r="L48" s="339">
        <f t="shared" si="0"/>
        <v>0</v>
      </c>
      <c r="M48" s="339">
        <f t="shared" si="1"/>
        <v>100</v>
      </c>
      <c r="N48" s="339">
        <f t="shared" si="2"/>
        <v>0</v>
      </c>
      <c r="O48" s="339">
        <f t="shared" si="3"/>
        <v>0</v>
      </c>
      <c r="P48" s="339">
        <f t="shared" si="13"/>
        <v>0</v>
      </c>
      <c r="Q48" s="339">
        <f t="shared" si="17"/>
        <v>100</v>
      </c>
      <c r="R48" s="339">
        <f t="shared" si="5"/>
        <v>100</v>
      </c>
      <c r="S48" s="107" t="str">
        <f t="shared" si="14"/>
        <v/>
      </c>
      <c r="T48" s="107" t="str">
        <f t="shared" si="18"/>
        <v/>
      </c>
      <c r="U48" s="107" t="str">
        <f t="shared" si="19"/>
        <v/>
      </c>
      <c r="V48" s="107" t="str">
        <f t="shared" si="15"/>
        <v/>
      </c>
      <c r="W48" s="107" t="str">
        <f t="shared" si="16"/>
        <v/>
      </c>
      <c r="X48" s="107" t="str">
        <f t="shared" si="20"/>
        <v/>
      </c>
      <c r="Y48" s="107" t="str">
        <f t="shared" si="21"/>
        <v/>
      </c>
      <c r="Z48" s="341"/>
      <c r="AA48" s="167" t="str">
        <f t="shared" si="22"/>
        <v/>
      </c>
    </row>
    <row r="49" spans="1:27" ht="45" customHeight="1" x14ac:dyDescent="0.25">
      <c r="A49" s="337" t="s">
        <v>1395</v>
      </c>
      <c r="B49" s="338" t="s">
        <v>1247</v>
      </c>
      <c r="C49" s="339" t="s">
        <v>62</v>
      </c>
      <c r="D49" s="339" t="s">
        <v>359</v>
      </c>
      <c r="E49" s="339" t="str">
        <f t="shared" si="11"/>
        <v>last</v>
      </c>
      <c r="F49" s="339">
        <f t="shared" si="12"/>
        <v>1</v>
      </c>
      <c r="G49" s="120">
        <v>100</v>
      </c>
      <c r="H49" s="120">
        <v>100</v>
      </c>
      <c r="I49" s="157">
        <v>100</v>
      </c>
      <c r="J49" s="340"/>
      <c r="K49" s="339">
        <f>IF(LEFT(QUESTIONS!H45,1)="E",0,IF(J49&lt;&gt;"",J49,I49))</f>
        <v>100</v>
      </c>
      <c r="L49" s="339">
        <f t="shared" si="0"/>
        <v>0</v>
      </c>
      <c r="M49" s="339">
        <f t="shared" si="1"/>
        <v>100</v>
      </c>
      <c r="N49" s="339">
        <f t="shared" si="2"/>
        <v>0</v>
      </c>
      <c r="O49" s="339">
        <f t="shared" si="3"/>
        <v>0</v>
      </c>
      <c r="P49" s="339">
        <f t="shared" si="13"/>
        <v>0</v>
      </c>
      <c r="Q49" s="339">
        <f t="shared" si="17"/>
        <v>100</v>
      </c>
      <c r="R49" s="339">
        <f t="shared" si="5"/>
        <v>100</v>
      </c>
      <c r="S49" s="107" t="str">
        <f t="shared" si="14"/>
        <v/>
      </c>
      <c r="T49" s="107" t="str">
        <f t="shared" si="18"/>
        <v/>
      </c>
      <c r="U49" s="107" t="str">
        <f t="shared" si="19"/>
        <v/>
      </c>
      <c r="V49" s="107" t="str">
        <f t="shared" si="15"/>
        <v/>
      </c>
      <c r="W49" s="107" t="str">
        <f t="shared" si="16"/>
        <v/>
      </c>
      <c r="X49" s="107" t="str">
        <f t="shared" si="20"/>
        <v/>
      </c>
      <c r="Y49" s="107" t="str">
        <f t="shared" si="21"/>
        <v/>
      </c>
      <c r="Z49" s="341"/>
      <c r="AA49" s="167" t="str">
        <f t="shared" si="22"/>
        <v/>
      </c>
    </row>
    <row r="50" spans="1:27" ht="45" customHeight="1" thickBot="1" x14ac:dyDescent="0.3">
      <c r="A50" s="342" t="s">
        <v>1397</v>
      </c>
      <c r="B50" s="343" t="s">
        <v>1255</v>
      </c>
      <c r="C50" s="344" t="s">
        <v>62</v>
      </c>
      <c r="D50" s="344" t="s">
        <v>360</v>
      </c>
      <c r="E50" s="344" t="str">
        <f t="shared" si="11"/>
        <v>last</v>
      </c>
      <c r="F50" s="344">
        <f t="shared" si="12"/>
        <v>1</v>
      </c>
      <c r="G50" s="121">
        <v>100</v>
      </c>
      <c r="H50" s="121">
        <v>100</v>
      </c>
      <c r="I50" s="129">
        <v>100</v>
      </c>
      <c r="J50" s="345"/>
      <c r="K50" s="344">
        <f>IF(LEFT(QUESTIONS!H46,1)="E",0,IF(J50&lt;&gt;"",J50,I50))</f>
        <v>100</v>
      </c>
      <c r="L50" s="344">
        <f t="shared" si="0"/>
        <v>0</v>
      </c>
      <c r="M50" s="344">
        <f t="shared" si="1"/>
        <v>100</v>
      </c>
      <c r="N50" s="344">
        <f t="shared" si="2"/>
        <v>0</v>
      </c>
      <c r="O50" s="344">
        <f t="shared" si="3"/>
        <v>0</v>
      </c>
      <c r="P50" s="344">
        <f t="shared" si="13"/>
        <v>0</v>
      </c>
      <c r="Q50" s="344">
        <f t="shared" si="17"/>
        <v>100</v>
      </c>
      <c r="R50" s="344">
        <f t="shared" si="5"/>
        <v>100</v>
      </c>
      <c r="S50" s="105" t="str">
        <f t="shared" si="14"/>
        <v/>
      </c>
      <c r="T50" s="105" t="str">
        <f t="shared" si="18"/>
        <v/>
      </c>
      <c r="U50" s="105" t="str">
        <f t="shared" si="19"/>
        <v/>
      </c>
      <c r="V50" s="105" t="str">
        <f t="shared" si="15"/>
        <v/>
      </c>
      <c r="W50" s="105" t="str">
        <f t="shared" si="16"/>
        <v/>
      </c>
      <c r="X50" s="105" t="str">
        <f t="shared" si="20"/>
        <v/>
      </c>
      <c r="Y50" s="105" t="str">
        <f t="shared" si="21"/>
        <v/>
      </c>
      <c r="Z50" s="346"/>
      <c r="AA50" s="151" t="str">
        <f t="shared" si="22"/>
        <v/>
      </c>
    </row>
    <row r="51" spans="1:27" ht="45" customHeight="1" thickTop="1" thickBot="1" x14ac:dyDescent="0.3">
      <c r="A51" s="347" t="s">
        <v>466</v>
      </c>
      <c r="B51" s="348" t="s">
        <v>1262</v>
      </c>
      <c r="C51" s="349" t="s">
        <v>62</v>
      </c>
      <c r="D51" s="349" t="s">
        <v>361</v>
      </c>
      <c r="E51" s="349" t="str">
        <f t="shared" si="11"/>
        <v>last</v>
      </c>
      <c r="F51" s="349">
        <f t="shared" si="12"/>
        <v>1</v>
      </c>
      <c r="G51" s="122">
        <v>100</v>
      </c>
      <c r="H51" s="122">
        <v>100</v>
      </c>
      <c r="I51" s="127">
        <v>100</v>
      </c>
      <c r="J51" s="350"/>
      <c r="K51" s="349">
        <f>IF(LEFT(QUESTIONS!H47,1)="E",0,IF(J51&lt;&gt;"",J51,I51))</f>
        <v>100</v>
      </c>
      <c r="L51" s="349">
        <f t="shared" si="0"/>
        <v>0</v>
      </c>
      <c r="M51" s="349">
        <f t="shared" si="1"/>
        <v>100</v>
      </c>
      <c r="N51" s="349">
        <f t="shared" si="2"/>
        <v>0</v>
      </c>
      <c r="O51" s="349">
        <f t="shared" si="3"/>
        <v>0</v>
      </c>
      <c r="P51" s="349">
        <f t="shared" si="13"/>
        <v>0</v>
      </c>
      <c r="Q51" s="349">
        <f t="shared" si="17"/>
        <v>100</v>
      </c>
      <c r="R51" s="349">
        <f t="shared" si="5"/>
        <v>100</v>
      </c>
      <c r="S51" s="109" t="str">
        <f t="shared" si="14"/>
        <v/>
      </c>
      <c r="T51" s="109" t="str">
        <f t="shared" si="18"/>
        <v/>
      </c>
      <c r="U51" s="109" t="str">
        <f t="shared" si="19"/>
        <v/>
      </c>
      <c r="V51" s="109" t="str">
        <f t="shared" si="15"/>
        <v/>
      </c>
      <c r="W51" s="109" t="str">
        <f t="shared" si="16"/>
        <v/>
      </c>
      <c r="X51" s="109" t="str">
        <f t="shared" si="20"/>
        <v/>
      </c>
      <c r="Y51" s="109" t="str">
        <f t="shared" si="21"/>
        <v/>
      </c>
      <c r="Z51" s="351"/>
      <c r="AA51" s="206" t="str">
        <f t="shared" si="22"/>
        <v/>
      </c>
    </row>
    <row r="52" spans="1:27" ht="45" customHeight="1" thickTop="1" thickBot="1" x14ac:dyDescent="0.3">
      <c r="A52" s="347" t="s">
        <v>476</v>
      </c>
      <c r="B52" s="348" t="s">
        <v>1269</v>
      </c>
      <c r="C52" s="349" t="s">
        <v>62</v>
      </c>
      <c r="D52" s="349" t="s">
        <v>362</v>
      </c>
      <c r="E52" s="349" t="str">
        <f t="shared" si="11"/>
        <v>last</v>
      </c>
      <c r="F52" s="349">
        <f t="shared" si="12"/>
        <v>1</v>
      </c>
      <c r="G52" s="122">
        <v>100</v>
      </c>
      <c r="H52" s="122">
        <v>100</v>
      </c>
      <c r="I52" s="127">
        <v>100</v>
      </c>
      <c r="J52" s="350"/>
      <c r="K52" s="349">
        <f>IF(LEFT(QUESTIONS!H48,1)="E",0,IF(J52&lt;&gt;"",J52,I52))</f>
        <v>100</v>
      </c>
      <c r="L52" s="349">
        <f t="shared" si="0"/>
        <v>0</v>
      </c>
      <c r="M52" s="349">
        <f t="shared" si="1"/>
        <v>100</v>
      </c>
      <c r="N52" s="349">
        <f t="shared" si="2"/>
        <v>0</v>
      </c>
      <c r="O52" s="349">
        <f t="shared" si="3"/>
        <v>0</v>
      </c>
      <c r="P52" s="349">
        <f t="shared" si="13"/>
        <v>0</v>
      </c>
      <c r="Q52" s="349">
        <f t="shared" si="17"/>
        <v>100</v>
      </c>
      <c r="R52" s="349">
        <f t="shared" si="5"/>
        <v>100</v>
      </c>
      <c r="S52" s="109" t="str">
        <f t="shared" si="14"/>
        <v/>
      </c>
      <c r="T52" s="109" t="str">
        <f t="shared" si="18"/>
        <v/>
      </c>
      <c r="U52" s="109" t="str">
        <f t="shared" si="19"/>
        <v/>
      </c>
      <c r="V52" s="109" t="str">
        <f t="shared" si="15"/>
        <v/>
      </c>
      <c r="W52" s="109" t="str">
        <f t="shared" si="16"/>
        <v/>
      </c>
      <c r="X52" s="109" t="str">
        <f t="shared" si="20"/>
        <v/>
      </c>
      <c r="Y52" s="109" t="str">
        <f t="shared" si="21"/>
        <v/>
      </c>
      <c r="Z52" s="351"/>
      <c r="AA52" s="206" t="str">
        <f t="shared" si="22"/>
        <v/>
      </c>
    </row>
    <row r="53" spans="1:27" ht="45" customHeight="1" thickTop="1" thickBot="1" x14ac:dyDescent="0.3">
      <c r="A53" s="347" t="s">
        <v>475</v>
      </c>
      <c r="B53" s="348" t="s">
        <v>1276</v>
      </c>
      <c r="C53" s="349" t="s">
        <v>62</v>
      </c>
      <c r="D53" s="349" t="s">
        <v>363</v>
      </c>
      <c r="E53" s="349" t="str">
        <f t="shared" si="11"/>
        <v>last</v>
      </c>
      <c r="F53" s="349">
        <f t="shared" si="12"/>
        <v>1</v>
      </c>
      <c r="G53" s="122">
        <v>100</v>
      </c>
      <c r="H53" s="122">
        <v>100</v>
      </c>
      <c r="I53" s="127">
        <v>100</v>
      </c>
      <c r="J53" s="350"/>
      <c r="K53" s="349">
        <f>IF(LEFT(QUESTIONS!H49,1)="E",0,IF(J53&lt;&gt;"",J53,I53))</f>
        <v>100</v>
      </c>
      <c r="L53" s="349">
        <f t="shared" si="0"/>
        <v>0</v>
      </c>
      <c r="M53" s="349">
        <f t="shared" si="1"/>
        <v>100</v>
      </c>
      <c r="N53" s="349">
        <f t="shared" si="2"/>
        <v>0</v>
      </c>
      <c r="O53" s="349">
        <f t="shared" si="3"/>
        <v>0</v>
      </c>
      <c r="P53" s="349">
        <f t="shared" si="13"/>
        <v>0</v>
      </c>
      <c r="Q53" s="349">
        <f t="shared" si="17"/>
        <v>100</v>
      </c>
      <c r="R53" s="349">
        <f t="shared" si="5"/>
        <v>100</v>
      </c>
      <c r="S53" s="109" t="str">
        <f t="shared" si="14"/>
        <v/>
      </c>
      <c r="T53" s="109" t="str">
        <f t="shared" si="18"/>
        <v/>
      </c>
      <c r="U53" s="109" t="str">
        <f t="shared" si="19"/>
        <v/>
      </c>
      <c r="V53" s="109" t="str">
        <f t="shared" si="15"/>
        <v/>
      </c>
      <c r="W53" s="109" t="str">
        <f t="shared" si="16"/>
        <v/>
      </c>
      <c r="X53" s="109" t="str">
        <f t="shared" si="20"/>
        <v/>
      </c>
      <c r="Y53" s="109" t="str">
        <f t="shared" si="21"/>
        <v/>
      </c>
      <c r="Z53" s="351"/>
      <c r="AA53" s="206" t="str">
        <f t="shared" si="22"/>
        <v/>
      </c>
    </row>
    <row r="54" spans="1:27" ht="45" customHeight="1" thickTop="1" thickBot="1" x14ac:dyDescent="0.3">
      <c r="A54" s="352" t="s">
        <v>474</v>
      </c>
      <c r="B54" s="353" t="s">
        <v>1283</v>
      </c>
      <c r="C54" s="354" t="s">
        <v>62</v>
      </c>
      <c r="D54" s="354" t="s">
        <v>364</v>
      </c>
      <c r="E54" s="354" t="str">
        <f t="shared" si="11"/>
        <v>last</v>
      </c>
      <c r="F54" s="354">
        <f t="shared" si="12"/>
        <v>1</v>
      </c>
      <c r="G54" s="108">
        <v>100</v>
      </c>
      <c r="H54" s="108">
        <v>100</v>
      </c>
      <c r="I54" s="128">
        <v>100</v>
      </c>
      <c r="J54" s="355"/>
      <c r="K54" s="354">
        <f>IF(LEFT(QUESTIONS!H50,1)="E",0,IF(J54&lt;&gt;"",J54,I54))</f>
        <v>100</v>
      </c>
      <c r="L54" s="354">
        <f t="shared" si="0"/>
        <v>0</v>
      </c>
      <c r="M54" s="354">
        <f t="shared" si="1"/>
        <v>100</v>
      </c>
      <c r="N54" s="354">
        <f t="shared" si="2"/>
        <v>0</v>
      </c>
      <c r="O54" s="354">
        <f t="shared" si="3"/>
        <v>0</v>
      </c>
      <c r="P54" s="354">
        <f t="shared" si="13"/>
        <v>0</v>
      </c>
      <c r="Q54" s="354">
        <f t="shared" si="17"/>
        <v>100</v>
      </c>
      <c r="R54" s="354">
        <f t="shared" si="5"/>
        <v>100</v>
      </c>
      <c r="S54" s="103" t="str">
        <f t="shared" si="14"/>
        <v/>
      </c>
      <c r="T54" s="103" t="str">
        <f t="shared" si="18"/>
        <v/>
      </c>
      <c r="U54" s="103" t="str">
        <f t="shared" si="19"/>
        <v/>
      </c>
      <c r="V54" s="103" t="str">
        <f t="shared" si="15"/>
        <v/>
      </c>
      <c r="W54" s="103" t="str">
        <f t="shared" si="16"/>
        <v/>
      </c>
      <c r="X54" s="103" t="str">
        <f t="shared" si="20"/>
        <v/>
      </c>
      <c r="Y54" s="103" t="str">
        <f t="shared" si="21"/>
        <v/>
      </c>
      <c r="Z54" s="356"/>
      <c r="AA54" s="150" t="str">
        <f t="shared" si="22"/>
        <v/>
      </c>
    </row>
    <row r="55" spans="1:27" ht="45" customHeight="1" x14ac:dyDescent="0.25">
      <c r="A55" s="362" t="s">
        <v>473</v>
      </c>
      <c r="B55" s="363" t="s">
        <v>1290</v>
      </c>
      <c r="C55" s="364" t="s">
        <v>62</v>
      </c>
      <c r="D55" s="364" t="s">
        <v>366</v>
      </c>
      <c r="E55" s="364" t="str">
        <f t="shared" si="11"/>
        <v>last</v>
      </c>
      <c r="F55" s="364">
        <f t="shared" si="12"/>
        <v>1</v>
      </c>
      <c r="G55" s="97">
        <v>100</v>
      </c>
      <c r="H55" s="97">
        <v>100</v>
      </c>
      <c r="I55" s="125">
        <v>100</v>
      </c>
      <c r="J55" s="365"/>
      <c r="K55" s="364">
        <f>IF(LEFT(QUESTIONS!H51,1)="E",0,IF(J55&lt;&gt;"",J55,I55))</f>
        <v>100</v>
      </c>
      <c r="L55" s="364">
        <f t="shared" si="0"/>
        <v>0</v>
      </c>
      <c r="M55" s="364">
        <f t="shared" si="1"/>
        <v>100</v>
      </c>
      <c r="N55" s="364">
        <f t="shared" si="2"/>
        <v>0</v>
      </c>
      <c r="O55" s="364">
        <f t="shared" si="3"/>
        <v>0</v>
      </c>
      <c r="P55" s="364">
        <f t="shared" si="13"/>
        <v>0</v>
      </c>
      <c r="Q55" s="364">
        <f t="shared" si="17"/>
        <v>100</v>
      </c>
      <c r="R55" s="364">
        <f t="shared" si="5"/>
        <v>100</v>
      </c>
      <c r="S55" s="71" t="str">
        <f t="shared" si="14"/>
        <v/>
      </c>
      <c r="T55" s="71" t="str">
        <f t="shared" si="18"/>
        <v/>
      </c>
      <c r="U55" s="71" t="str">
        <f t="shared" si="19"/>
        <v/>
      </c>
      <c r="V55" s="71" t="str">
        <f t="shared" si="15"/>
        <v/>
      </c>
      <c r="W55" s="71" t="str">
        <f t="shared" si="16"/>
        <v/>
      </c>
      <c r="X55" s="71" t="str">
        <f t="shared" si="20"/>
        <v/>
      </c>
      <c r="Y55" s="71" t="str">
        <f t="shared" si="21"/>
        <v/>
      </c>
      <c r="Z55" s="366"/>
      <c r="AA55" s="149" t="str">
        <f t="shared" si="22"/>
        <v/>
      </c>
    </row>
    <row r="56" spans="1:27" ht="45" customHeight="1" x14ac:dyDescent="0.25">
      <c r="A56" s="337" t="s">
        <v>472</v>
      </c>
      <c r="B56" s="338" t="s">
        <v>1297</v>
      </c>
      <c r="C56" s="339" t="s">
        <v>62</v>
      </c>
      <c r="D56" s="339" t="s">
        <v>365</v>
      </c>
      <c r="E56" s="339" t="str">
        <f t="shared" si="11"/>
        <v>last</v>
      </c>
      <c r="F56" s="339">
        <f t="shared" si="12"/>
        <v>1</v>
      </c>
      <c r="G56" s="120">
        <v>100</v>
      </c>
      <c r="H56" s="120">
        <v>100</v>
      </c>
      <c r="I56" s="157">
        <v>100</v>
      </c>
      <c r="J56" s="340"/>
      <c r="K56" s="339">
        <f>IF(LEFT(QUESTIONS!H52,1)="E",0,IF(J56&lt;&gt;"",J56,I56))</f>
        <v>100</v>
      </c>
      <c r="L56" s="339">
        <f t="shared" si="0"/>
        <v>0</v>
      </c>
      <c r="M56" s="339">
        <f t="shared" si="1"/>
        <v>100</v>
      </c>
      <c r="N56" s="339">
        <f t="shared" si="2"/>
        <v>0</v>
      </c>
      <c r="O56" s="339">
        <f t="shared" si="3"/>
        <v>0</v>
      </c>
      <c r="P56" s="339">
        <f t="shared" si="13"/>
        <v>0</v>
      </c>
      <c r="Q56" s="339">
        <f t="shared" si="17"/>
        <v>100</v>
      </c>
      <c r="R56" s="339">
        <f t="shared" si="5"/>
        <v>100</v>
      </c>
      <c r="S56" s="107" t="str">
        <f t="shared" si="14"/>
        <v/>
      </c>
      <c r="T56" s="107" t="str">
        <f t="shared" si="18"/>
        <v/>
      </c>
      <c r="U56" s="107" t="str">
        <f t="shared" si="19"/>
        <v/>
      </c>
      <c r="V56" s="107" t="str">
        <f t="shared" si="15"/>
        <v/>
      </c>
      <c r="W56" s="107" t="str">
        <f t="shared" si="16"/>
        <v/>
      </c>
      <c r="X56" s="107" t="str">
        <f t="shared" si="20"/>
        <v/>
      </c>
      <c r="Y56" s="107" t="str">
        <f t="shared" si="21"/>
        <v/>
      </c>
      <c r="Z56" s="341"/>
      <c r="AA56" s="167" t="str">
        <f t="shared" si="22"/>
        <v/>
      </c>
    </row>
    <row r="57" spans="1:27" ht="45" customHeight="1" x14ac:dyDescent="0.25">
      <c r="A57" s="337" t="s">
        <v>1398</v>
      </c>
      <c r="B57" s="338" t="s">
        <v>1304</v>
      </c>
      <c r="C57" s="339" t="s">
        <v>62</v>
      </c>
      <c r="D57" s="339" t="s">
        <v>366</v>
      </c>
      <c r="E57" s="339" t="str">
        <f>IF(LEFT(A57,8)&lt;&gt;LEFT(A58,8),"last","")</f>
        <v>last</v>
      </c>
      <c r="F57" s="339">
        <f>IF(LEFT(A57,8)=LEFT(A56,8),F56+1,1)</f>
        <v>1</v>
      </c>
      <c r="G57" s="120">
        <v>100</v>
      </c>
      <c r="H57" s="120">
        <v>100</v>
      </c>
      <c r="I57" s="157">
        <v>100</v>
      </c>
      <c r="J57" s="340"/>
      <c r="K57" s="339">
        <f>IF(LEFT(QUESTIONS!H53,1)="E",0,IF(J57&lt;&gt;"",J57,I57))</f>
        <v>100</v>
      </c>
      <c r="L57" s="339">
        <f>IF(LEFT(A57,8)=LEFT(A56,8),IF(K57=0,L56+1,L56),IF(K57=0,1,0))</f>
        <v>0</v>
      </c>
      <c r="M57" s="339">
        <f>IF(LEFT(A57,8)=LEFT(A56,8),M56+K57,K57)</f>
        <v>100</v>
      </c>
      <c r="N57" s="339">
        <f>IF(LEFT(A57,9)&lt;&gt;LEFT(A56,9),100-M57,"")</f>
        <v>0</v>
      </c>
      <c r="O57" s="339">
        <f>IF(LEFT(A57,8)&lt;&gt;LEFT(A58,8),N57/(F57-L57),"")</f>
        <v>0</v>
      </c>
      <c r="P57" s="339">
        <f>IF(O57="",P58,O57)</f>
        <v>0</v>
      </c>
      <c r="Q57" s="339">
        <f>IF(S57="",IF(K57&lt;&gt;0,K57+P57,K57),"")</f>
        <v>100</v>
      </c>
      <c r="R57" s="339">
        <f>IF(LEFT(A57,8)=LEFT(A56,8),R56+Q57,Q57)</f>
        <v>100</v>
      </c>
      <c r="S57" s="107" t="str">
        <f>IF(T57&lt;&gt;"",T57,IF(U57&lt;&gt;"",U57,""))</f>
        <v/>
      </c>
      <c r="T57" s="107" t="str">
        <f>IF(J57&lt;&gt;"",IF(J57&lt;G57,CONCATENATE("ERROR! Weight for this Question can no be less than  ",G57, " %"),""),"")</f>
        <v/>
      </c>
      <c r="U57" s="107" t="str">
        <f>IF(J57&gt;H57,CONCATENATE("ERROR! Weight for this Question can not exceed ",H57, " %"),"")</f>
        <v/>
      </c>
      <c r="V57" s="107" t="str">
        <f>IF(S57&lt;&gt;"",1,"")</f>
        <v/>
      </c>
      <c r="W57" s="107" t="str">
        <f>IF(S57="",IF(Y57&lt;&gt;"",Y57,IF(X57&lt;&gt;"",X57,"")),"")</f>
        <v/>
      </c>
      <c r="X57" s="107" t="str">
        <f>IF(M57&gt;100,CONCATENATE("The sum of weights for  ",LEFT(A57,8), " dimension exceed 100%. Automatic weight recalculation"),"")</f>
        <v/>
      </c>
      <c r="Y57" s="107" t="str">
        <f>IF(E57="last",IF(M57&lt;100,IF(L57=0,CONCATENATE("The sum of weights for  ",LEFT(A57,8), " dimension is not 100%. Automatic weight recalculation"),"There are some 'zero value' - Automatic weight recalculation"),""),"")</f>
        <v/>
      </c>
      <c r="Z57" s="341"/>
      <c r="AA57" s="167" t="str">
        <f>IF(Q57&lt;&gt;"",IF(K57&lt;&gt;Q57,"Recalculated weight",""),"")</f>
        <v/>
      </c>
    </row>
    <row r="58" spans="1:27" ht="45" customHeight="1" x14ac:dyDescent="0.25">
      <c r="A58" s="337" t="s">
        <v>471</v>
      </c>
      <c r="B58" s="338" t="s">
        <v>1311</v>
      </c>
      <c r="C58" s="339" t="s">
        <v>62</v>
      </c>
      <c r="D58" s="339" t="s">
        <v>367</v>
      </c>
      <c r="E58" s="339" t="str">
        <f>IF(LEFT(A58,8)&lt;&gt;LEFT(A59,8),"last","")</f>
        <v>last</v>
      </c>
      <c r="F58" s="339">
        <f>IF(LEFT(A58,8)=LEFT(A57,8),F57+1,1)</f>
        <v>1</v>
      </c>
      <c r="G58" s="120">
        <v>100</v>
      </c>
      <c r="H58" s="120">
        <v>100</v>
      </c>
      <c r="I58" s="157">
        <v>100</v>
      </c>
      <c r="J58" s="340"/>
      <c r="K58" s="339">
        <f>IF(LEFT(QUESTIONS!H54,1)="E",0,IF(J58&lt;&gt;"",J58,I58))</f>
        <v>100</v>
      </c>
      <c r="L58" s="339">
        <f>IF(LEFT(A58,8)=LEFT(A57,8),IF(K58=0,L57+1,L57),IF(K58=0,1,0))</f>
        <v>0</v>
      </c>
      <c r="M58" s="339">
        <f>IF(LEFT(A58,8)=LEFT(A57,8),M57+K58,K58)</f>
        <v>100</v>
      </c>
      <c r="N58" s="339">
        <f>IF(LEFT(A58,9)&lt;&gt;LEFT(A57,9),100-M58,"")</f>
        <v>0</v>
      </c>
      <c r="O58" s="339">
        <f>IF(LEFT(A58,8)&lt;&gt;LEFT(A59,8),N58/(F58-L58),"")</f>
        <v>0</v>
      </c>
      <c r="P58" s="339">
        <f>IF(O58="",P59,O58)</f>
        <v>0</v>
      </c>
      <c r="Q58" s="339">
        <f>IF(S58="",IF(K58&lt;&gt;0,K58+P58,K58),"")</f>
        <v>100</v>
      </c>
      <c r="R58" s="339">
        <f>IF(LEFT(A58,8)=LEFT(A57,8),R57+Q58,Q58)</f>
        <v>100</v>
      </c>
      <c r="S58" s="107" t="str">
        <f>IF(T58&lt;&gt;"",T58,IF(U58&lt;&gt;"",U58,""))</f>
        <v/>
      </c>
      <c r="T58" s="107" t="str">
        <f>IF(J58&lt;&gt;"",IF(J58&lt;G58,CONCATENATE("ERROR! Weight for this Question can no be less than  ",G58, " %"),""),"")</f>
        <v/>
      </c>
      <c r="U58" s="107" t="str">
        <f>IF(J58&gt;H58,CONCATENATE("ERROR! Weight for this Question can not exceed ",H58, " %"),"")</f>
        <v/>
      </c>
      <c r="V58" s="107" t="str">
        <f>IF(S58&lt;&gt;"",1,"")</f>
        <v/>
      </c>
      <c r="W58" s="107" t="str">
        <f>IF(S58="",IF(Y58&lt;&gt;"",Y58,IF(X58&lt;&gt;"",X58,"")),"")</f>
        <v/>
      </c>
      <c r="X58" s="107" t="str">
        <f>IF(M58&gt;100,CONCATENATE("The sum of weights for  ",LEFT(A58,8), " dimension exceed 100%. Automatic weight recalculation"),"")</f>
        <v/>
      </c>
      <c r="Y58" s="107" t="str">
        <f>IF(E58="last",IF(M58&lt;100,IF(L58=0,CONCATENATE("The sum of weights for  ",LEFT(A58,8), " dimension is not 100%. Automatic weight recalculation"),"There are some 'zero value' - Automatic weight recalculation"),""),"")</f>
        <v/>
      </c>
      <c r="Z58" s="341"/>
      <c r="AA58" s="167" t="str">
        <f>IF(Q58&lt;&gt;"",IF(K58&lt;&gt;Q58,"Recalculated weight",""),"")</f>
        <v/>
      </c>
    </row>
    <row r="59" spans="1:27" ht="45" customHeight="1" thickBot="1" x14ac:dyDescent="0.3">
      <c r="A59" s="342" t="s">
        <v>1518</v>
      </c>
      <c r="B59" s="343" t="s">
        <v>1347</v>
      </c>
      <c r="C59" s="344" t="s">
        <v>62</v>
      </c>
      <c r="D59" s="344" t="s">
        <v>368</v>
      </c>
      <c r="E59" s="344" t="str">
        <f>IF(LEFT(A59,8)&lt;&gt;LEFT(A60,8),"last","")</f>
        <v>last</v>
      </c>
      <c r="F59" s="344">
        <f>IF(LEFT(A59,8)=LEFT(A58,8),F58+1,1)</f>
        <v>1</v>
      </c>
      <c r="G59" s="121">
        <v>100</v>
      </c>
      <c r="H59" s="121">
        <v>100</v>
      </c>
      <c r="I59" s="129">
        <v>100</v>
      </c>
      <c r="J59" s="345"/>
      <c r="K59" s="344">
        <f>IF(LEFT(QUESTIONS!H56,1)="E",0,IF(J59&lt;&gt;"",J59,I59))</f>
        <v>100</v>
      </c>
      <c r="L59" s="344">
        <f>IF(LEFT(A59,8)=LEFT(A58,8),IF(K59=0,L58+1,L58),IF(K59=0,1,0))</f>
        <v>0</v>
      </c>
      <c r="M59" s="344">
        <f>IF(LEFT(A59,8)=LEFT(A58,8),M58+K59,K59)</f>
        <v>100</v>
      </c>
      <c r="N59" s="344">
        <f>IF(LEFT(A59,9)&lt;&gt;LEFT(A58,9),100-M59,"")</f>
        <v>0</v>
      </c>
      <c r="O59" s="344">
        <f>IF(LEFT(A59,8)&lt;&gt;LEFT(A60,8),N59/(F59-L59),"")</f>
        <v>0</v>
      </c>
      <c r="P59" s="344">
        <f>IF(O59="",P60,O59)</f>
        <v>0</v>
      </c>
      <c r="Q59" s="344">
        <f>IF(S59="",IF(K59&lt;&gt;0,K59+P59,K59),"")</f>
        <v>100</v>
      </c>
      <c r="R59" s="344">
        <f>IF(LEFT(A59,8)=LEFT(A58,8),R58+Q59,Q59)</f>
        <v>100</v>
      </c>
      <c r="S59" s="105" t="str">
        <f>IF(T59&lt;&gt;"",T59,IF(U59&lt;&gt;"",U59,""))</f>
        <v/>
      </c>
      <c r="T59" s="105" t="str">
        <f>IF(J59&lt;&gt;"",IF(J59&lt;G59,CONCATENATE("ERROR! Weight for this Question can no be less than  ",G59, " %"),""),"")</f>
        <v/>
      </c>
      <c r="U59" s="105" t="str">
        <f>IF(J59&gt;H59,CONCATENATE("ERROR! Weight for this Question can not exceed ",H59, " %"),"")</f>
        <v/>
      </c>
      <c r="V59" s="105" t="str">
        <f>IF(S59&lt;&gt;"",1,"")</f>
        <v/>
      </c>
      <c r="W59" s="105" t="str">
        <f>IF(S59="",IF(Y59&lt;&gt;"",Y59,IF(X59&lt;&gt;"",X59,"")),"")</f>
        <v/>
      </c>
      <c r="X59" s="105" t="str">
        <f>IF(M59&gt;100,CONCATENATE("The sum of weights for  ",LEFT(A59,8), " dimension exceed 100%. Automatic weight recalculation"),"")</f>
        <v/>
      </c>
      <c r="Y59" s="105" t="str">
        <f>IF(E59="last",IF(M59&lt;100,IF(L59=0,CONCATENATE("The sum of weights for  ",LEFT(A59,8), " dimension is not 100%. Automatic weight recalculation"),"There are some 'zero value' - Automatic weight recalculation"),""),"")</f>
        <v/>
      </c>
      <c r="Z59" s="346"/>
      <c r="AA59" s="151" t="str">
        <f>IF(Q59&lt;&gt;"",IF(K59&lt;&gt;Q59,"Recalculated weight",""),"")</f>
        <v/>
      </c>
    </row>
    <row r="60" spans="1:27" ht="45" customHeight="1" thickTop="1" thickBot="1" x14ac:dyDescent="0.3">
      <c r="A60" s="369" t="s">
        <v>470</v>
      </c>
      <c r="B60" s="370" t="s">
        <v>1318</v>
      </c>
      <c r="C60" s="371" t="s">
        <v>62</v>
      </c>
      <c r="D60" s="371" t="s">
        <v>369</v>
      </c>
      <c r="E60" s="371" t="str">
        <f>IF(LEFT(A60,8)&lt;&gt;LEFT(A61,8),"last","")</f>
        <v>last</v>
      </c>
      <c r="F60" s="371">
        <f>IF(LEFT(A60,8)=LEFT(A59,8),F59+1,1)</f>
        <v>1</v>
      </c>
      <c r="G60" s="257">
        <v>100</v>
      </c>
      <c r="H60" s="257">
        <v>100</v>
      </c>
      <c r="I60" s="258">
        <v>100</v>
      </c>
      <c r="J60" s="372"/>
      <c r="K60" s="349">
        <f>IF(LEFT(QUESTIONS!H57,1)="E",0,IF(J60&lt;&gt;"",J60,I60))</f>
        <v>100</v>
      </c>
      <c r="L60" s="349">
        <f>IF(LEFT(A60,8)=LEFT(A59,8),IF(K60=0,L59+1,L59),IF(K60=0,1,0))</f>
        <v>0</v>
      </c>
      <c r="M60" s="349">
        <f>IF(LEFT(A60,8)=LEFT(A59,8),M59+K60,K60)</f>
        <v>100</v>
      </c>
      <c r="N60" s="349">
        <f>IF(LEFT(A60,9)&lt;&gt;LEFT(A59,9),100-M60,"")</f>
        <v>0</v>
      </c>
      <c r="O60" s="349">
        <f>IF(LEFT(A60,8)&lt;&gt;LEFT(A61,8),N60/(F60-L60),"")</f>
        <v>0</v>
      </c>
      <c r="P60" s="349">
        <f>IF(O60="",P61,O60)</f>
        <v>0</v>
      </c>
      <c r="Q60" s="349">
        <f>IF(S60="",IF(K60&lt;&gt;0,K60+P60,K60),"")</f>
        <v>100</v>
      </c>
      <c r="R60" s="349">
        <f>IF(LEFT(A60,8)=LEFT(A59,8),R59+Q60,Q60)</f>
        <v>100</v>
      </c>
      <c r="S60" s="109" t="str">
        <f>IF(T60&lt;&gt;"",T60,IF(U60&lt;&gt;"",U60,""))</f>
        <v/>
      </c>
      <c r="T60" s="109" t="str">
        <f>IF(J60&lt;&gt;"",IF(J60&lt;G60,CONCATENATE("ERROR! Weight for this Question can no be less than  ",G60, " %"),""),"")</f>
        <v/>
      </c>
      <c r="U60" s="109" t="str">
        <f>IF(J60&gt;H60,CONCATENATE("ERROR! Weight for this Question can not exceed ",H60, " %"),"")</f>
        <v/>
      </c>
      <c r="V60" s="109" t="str">
        <f>IF(S60&lt;&gt;"",1,"")</f>
        <v/>
      </c>
      <c r="W60" s="109" t="str">
        <f>IF(S60="",IF(Y60&lt;&gt;"",Y60,IF(X60&lt;&gt;"",X60,"")),"")</f>
        <v/>
      </c>
      <c r="X60" s="109" t="str">
        <f>IF(M60&gt;100,CONCATENATE("The sum of weights for  ",LEFT(A60,8), " dimension exceed 100%. Automatic weight recalculation"),"")</f>
        <v/>
      </c>
      <c r="Y60" s="109" t="str">
        <f>IF(E60="last",IF(M60&lt;100,IF(L60=0,CONCATENATE("The sum of weights for  ",LEFT(A60,8), " dimension is not 100%. Automatic weight recalculation"),"There are some 'zero value' - Automatic weight recalculation"),""),"")</f>
        <v/>
      </c>
      <c r="Z60" s="351"/>
      <c r="AA60" s="206" t="str">
        <f>IF(Q60&lt;&gt;"",IF(K60&lt;&gt;Q60,"Recalculated weight",""),"")</f>
        <v/>
      </c>
    </row>
    <row r="61" spans="1:27" ht="45" customHeight="1" thickTop="1" thickBot="1" x14ac:dyDescent="0.3">
      <c r="A61" s="369" t="s">
        <v>469</v>
      </c>
      <c r="B61" s="370" t="s">
        <v>1325</v>
      </c>
      <c r="C61" s="371" t="s">
        <v>62</v>
      </c>
      <c r="D61" s="371" t="s">
        <v>370</v>
      </c>
      <c r="E61" s="371" t="str">
        <f>IF(LEFT(A61,8)&lt;&gt;LEFT(A62,8),"last","")</f>
        <v>last</v>
      </c>
      <c r="F61" s="371">
        <f>IF(LEFT(A61,8)=LEFT(A60,8),F60+1,1)</f>
        <v>1</v>
      </c>
      <c r="G61" s="257">
        <v>100</v>
      </c>
      <c r="H61" s="257">
        <v>100</v>
      </c>
      <c r="I61" s="258">
        <v>100</v>
      </c>
      <c r="J61" s="372"/>
      <c r="K61" s="349">
        <f>IF(LEFT(QUESTIONS!H58,1)="E",0,IF(J61&lt;&gt;"",J61,I61))</f>
        <v>100</v>
      </c>
      <c r="L61" s="349">
        <f>IF(LEFT(A61,8)=LEFT(A60,8),IF(K61=0,L60+1,L60),IF(K61=0,1,0))</f>
        <v>0</v>
      </c>
      <c r="M61" s="349">
        <f>IF(LEFT(A61,8)=LEFT(A60,8),M60+K61,K61)</f>
        <v>100</v>
      </c>
      <c r="N61" s="349">
        <f>IF(LEFT(A61,9)&lt;&gt;LEFT(A60,9),100-M61,"")</f>
        <v>0</v>
      </c>
      <c r="O61" s="349">
        <f>IF(LEFT(A61,8)&lt;&gt;LEFT(A62,8),N61/(F61-L61),"")</f>
        <v>0</v>
      </c>
      <c r="P61" s="349">
        <f>IF(O61="",P62,O61)</f>
        <v>0</v>
      </c>
      <c r="Q61" s="349">
        <f>IF(S61="",IF(K61&lt;&gt;0,K61+P61,K61),"")</f>
        <v>100</v>
      </c>
      <c r="R61" s="349">
        <f>IF(LEFT(A61,8)=LEFT(A60,8),R60+Q61,Q61)</f>
        <v>100</v>
      </c>
      <c r="S61" s="109" t="str">
        <f>IF(T61&lt;&gt;"",T61,IF(U61&lt;&gt;"",U61,""))</f>
        <v/>
      </c>
      <c r="T61" s="109" t="str">
        <f>IF(J61&lt;&gt;"",IF(J61&lt;G61,CONCATENATE("ERROR! Weight for this Question can no be less than  ",G61, " %"),""),"")</f>
        <v/>
      </c>
      <c r="U61" s="109" t="str">
        <f>IF(J61&gt;H61,CONCATENATE("ERROR! Weight for this Question can not exceed ",H61, " %"),"")</f>
        <v/>
      </c>
      <c r="V61" s="109" t="str">
        <f>IF(S61&lt;&gt;"",1,"")</f>
        <v/>
      </c>
      <c r="W61" s="109" t="str">
        <f>IF(S61="",IF(Y61&lt;&gt;"",Y61,IF(X61&lt;&gt;"",X61,"")),"")</f>
        <v/>
      </c>
      <c r="X61" s="109" t="str">
        <f>IF(M61&gt;100,CONCATENATE("The sum of weights for  ",LEFT(A61,8), " dimension exceed 100%. Automatic weight recalculation"),"")</f>
        <v/>
      </c>
      <c r="Y61" s="109" t="str">
        <f>IF(E61="last",IF(M61&lt;100,IF(L61=0,CONCATENATE("The sum of weights for  ",LEFT(A61,8), " dimension is not 100%. Automatic weight recalculation"),"There are some 'zero value' - Automatic weight recalculation"),""),"")</f>
        <v/>
      </c>
      <c r="Z61" s="351"/>
      <c r="AA61" s="206" t="str">
        <f>IF(Q61&lt;&gt;"",IF(K61&lt;&gt;Q61,"Recalculated weight",""),"")</f>
        <v/>
      </c>
    </row>
    <row r="62" spans="1:27" ht="45" customHeight="1" thickTop="1" thickBot="1" x14ac:dyDescent="0.3">
      <c r="A62" s="369" t="s">
        <v>468</v>
      </c>
      <c r="B62" s="370" t="s">
        <v>1332</v>
      </c>
      <c r="C62" s="371" t="s">
        <v>62</v>
      </c>
      <c r="D62" s="371" t="s">
        <v>371</v>
      </c>
      <c r="E62" s="371" t="str">
        <f t="shared" si="11"/>
        <v>last</v>
      </c>
      <c r="F62" s="371">
        <f t="shared" si="12"/>
        <v>1</v>
      </c>
      <c r="G62" s="257">
        <v>100</v>
      </c>
      <c r="H62" s="257">
        <v>100</v>
      </c>
      <c r="I62" s="258">
        <v>100</v>
      </c>
      <c r="J62" s="372"/>
      <c r="K62" s="371">
        <f>IF(LEFT(QUESTIONS!H58,1)="E",0,IF(J62&lt;&gt;"",J62,I62))</f>
        <v>100</v>
      </c>
      <c r="L62" s="371">
        <f t="shared" si="0"/>
        <v>0</v>
      </c>
      <c r="M62" s="371">
        <f t="shared" si="1"/>
        <v>100</v>
      </c>
      <c r="N62" s="371">
        <f t="shared" si="2"/>
        <v>0</v>
      </c>
      <c r="O62" s="371">
        <f t="shared" si="3"/>
        <v>0</v>
      </c>
      <c r="P62" s="371">
        <f t="shared" si="13"/>
        <v>0</v>
      </c>
      <c r="Q62" s="371">
        <f t="shared" si="17"/>
        <v>100</v>
      </c>
      <c r="R62" s="371">
        <f t="shared" si="5"/>
        <v>100</v>
      </c>
      <c r="S62" s="259" t="str">
        <f t="shared" si="14"/>
        <v/>
      </c>
      <c r="T62" s="259" t="str">
        <f t="shared" si="18"/>
        <v/>
      </c>
      <c r="U62" s="259" t="str">
        <f t="shared" si="19"/>
        <v/>
      </c>
      <c r="V62" s="259" t="str">
        <f t="shared" si="15"/>
        <v/>
      </c>
      <c r="W62" s="259" t="str">
        <f t="shared" si="16"/>
        <v/>
      </c>
      <c r="X62" s="259" t="str">
        <f t="shared" si="20"/>
        <v/>
      </c>
      <c r="Y62" s="259" t="str">
        <f t="shared" si="21"/>
        <v/>
      </c>
      <c r="Z62" s="373"/>
      <c r="AA62" s="260" t="str">
        <f t="shared" si="22"/>
        <v/>
      </c>
    </row>
    <row r="63" spans="1:27" ht="45" customHeight="1" thickTop="1" thickBot="1" x14ac:dyDescent="0.3">
      <c r="A63" s="347" t="s">
        <v>467</v>
      </c>
      <c r="B63" s="348" t="s">
        <v>1339</v>
      </c>
      <c r="C63" s="349" t="s">
        <v>62</v>
      </c>
      <c r="D63" s="349" t="s">
        <v>372</v>
      </c>
      <c r="E63" s="349" t="str">
        <f>IF(LEFT(A63,8)&lt;&gt;LEFT(A59,8),"last","")</f>
        <v>last</v>
      </c>
      <c r="F63" s="349">
        <f t="shared" si="12"/>
        <v>1</v>
      </c>
      <c r="G63" s="122">
        <v>100</v>
      </c>
      <c r="H63" s="122">
        <v>100</v>
      </c>
      <c r="I63" s="127">
        <v>100</v>
      </c>
      <c r="J63" s="350"/>
      <c r="K63" s="349">
        <f>IF(LEFT(QUESTIONS!H59,1)="E",0,IF(J63&lt;&gt;"",J63,I63))</f>
        <v>100</v>
      </c>
      <c r="L63" s="349">
        <f t="shared" si="0"/>
        <v>0</v>
      </c>
      <c r="M63" s="349">
        <f t="shared" si="1"/>
        <v>100</v>
      </c>
      <c r="N63" s="349">
        <f t="shared" si="2"/>
        <v>0</v>
      </c>
      <c r="O63" s="349">
        <f>IF(LEFT(A63,8)&lt;&gt;LEFT(A59,8),N63/(F63-L63),"")</f>
        <v>0</v>
      </c>
      <c r="P63" s="349">
        <f>IF(O63="",P59,O63)</f>
        <v>0</v>
      </c>
      <c r="Q63" s="349">
        <f t="shared" si="17"/>
        <v>100</v>
      </c>
      <c r="R63" s="349">
        <f t="shared" si="5"/>
        <v>100</v>
      </c>
      <c r="S63" s="109" t="str">
        <f t="shared" si="14"/>
        <v/>
      </c>
      <c r="T63" s="109" t="str">
        <f t="shared" si="18"/>
        <v/>
      </c>
      <c r="U63" s="109" t="str">
        <f t="shared" si="19"/>
        <v/>
      </c>
      <c r="V63" s="109" t="str">
        <f t="shared" si="15"/>
        <v/>
      </c>
      <c r="W63" s="109" t="str">
        <f t="shared" si="16"/>
        <v/>
      </c>
      <c r="X63" s="109" t="str">
        <f t="shared" si="20"/>
        <v/>
      </c>
      <c r="Y63" s="109" t="str">
        <f t="shared" si="21"/>
        <v/>
      </c>
      <c r="Z63" s="351"/>
      <c r="AA63" s="206" t="str">
        <f t="shared" si="22"/>
        <v/>
      </c>
    </row>
    <row r="64" spans="1:27" ht="82.5" customHeight="1" thickTop="1" x14ac:dyDescent="0.25">
      <c r="A64" s="332" t="s">
        <v>1401</v>
      </c>
      <c r="B64" s="333" t="s">
        <v>1686</v>
      </c>
      <c r="C64" s="334" t="s">
        <v>62</v>
      </c>
      <c r="D64" s="334" t="s">
        <v>373</v>
      </c>
      <c r="E64" s="334" t="str">
        <f t="shared" si="11"/>
        <v>last</v>
      </c>
      <c r="F64" s="334">
        <f>IF(LEFT(A64,8)=LEFT(A59,8),F59+1,1)</f>
        <v>1</v>
      </c>
      <c r="G64" s="162">
        <v>100</v>
      </c>
      <c r="H64" s="162">
        <v>100</v>
      </c>
      <c r="I64" s="163">
        <v>100</v>
      </c>
      <c r="J64" s="335"/>
      <c r="K64" s="334">
        <f>IF(LEFT(QUESTIONS!H60,1)="E",0,IF(J64&lt;&gt;"",J64,I64))</f>
        <v>100</v>
      </c>
      <c r="L64" s="334">
        <f>IF(LEFT(A64,8)=LEFT(A59,8),IF(K64=0,L59+1,L59),IF(K64=0,1,0))</f>
        <v>0</v>
      </c>
      <c r="M64" s="334">
        <f>IF(LEFT(A64,8)=LEFT(A59,8),M59+K64,K64)</f>
        <v>100</v>
      </c>
      <c r="N64" s="334">
        <f>IF(LEFT(A64,9)&lt;&gt;LEFT(A59,9),100-M64,"")</f>
        <v>0</v>
      </c>
      <c r="O64" s="334">
        <f t="shared" si="3"/>
        <v>0</v>
      </c>
      <c r="P64" s="334">
        <f t="shared" si="13"/>
        <v>0</v>
      </c>
      <c r="Q64" s="334">
        <f t="shared" si="17"/>
        <v>100</v>
      </c>
      <c r="R64" s="334">
        <f>IF(LEFT(A64,8)=LEFT(A59,8),R59+Q64,Q64)</f>
        <v>100</v>
      </c>
      <c r="S64" s="119" t="str">
        <f t="shared" si="14"/>
        <v/>
      </c>
      <c r="T64" s="119" t="str">
        <f t="shared" si="18"/>
        <v/>
      </c>
      <c r="U64" s="119" t="str">
        <f t="shared" si="19"/>
        <v/>
      </c>
      <c r="V64" s="119" t="str">
        <f t="shared" si="15"/>
        <v/>
      </c>
      <c r="W64" s="119" t="str">
        <f t="shared" si="16"/>
        <v/>
      </c>
      <c r="X64" s="119" t="str">
        <f t="shared" si="20"/>
        <v/>
      </c>
      <c r="Y64" s="119" t="str">
        <f t="shared" si="21"/>
        <v/>
      </c>
      <c r="Z64" s="336"/>
      <c r="AA64" s="165" t="str">
        <f t="shared" si="22"/>
        <v/>
      </c>
    </row>
    <row r="65" spans="1:27" ht="45" customHeight="1" thickBot="1" x14ac:dyDescent="0.3">
      <c r="A65" s="342" t="s">
        <v>1403</v>
      </c>
      <c r="B65" s="343" t="s">
        <v>1358</v>
      </c>
      <c r="C65" s="344" t="s">
        <v>62</v>
      </c>
      <c r="D65" s="344" t="s">
        <v>374</v>
      </c>
      <c r="E65" s="344" t="str">
        <f t="shared" si="11"/>
        <v>last</v>
      </c>
      <c r="F65" s="344">
        <f t="shared" si="12"/>
        <v>1</v>
      </c>
      <c r="G65" s="121">
        <v>100</v>
      </c>
      <c r="H65" s="121">
        <v>100</v>
      </c>
      <c r="I65" s="129">
        <v>100</v>
      </c>
      <c r="J65" s="345"/>
      <c r="K65" s="344">
        <f>IF(LEFT(QUESTIONS!H61,1)="E",0,IF(J65&lt;&gt;"",J65,I65))</f>
        <v>100</v>
      </c>
      <c r="L65" s="344">
        <f t="shared" si="0"/>
        <v>0</v>
      </c>
      <c r="M65" s="344">
        <f t="shared" si="1"/>
        <v>100</v>
      </c>
      <c r="N65" s="344">
        <f t="shared" si="2"/>
        <v>0</v>
      </c>
      <c r="O65" s="344">
        <f t="shared" si="3"/>
        <v>0</v>
      </c>
      <c r="P65" s="344">
        <f t="shared" si="13"/>
        <v>0</v>
      </c>
      <c r="Q65" s="344">
        <f t="shared" si="17"/>
        <v>100</v>
      </c>
      <c r="R65" s="344">
        <f t="shared" si="5"/>
        <v>100</v>
      </c>
      <c r="S65" s="105" t="str">
        <f t="shared" si="14"/>
        <v/>
      </c>
      <c r="T65" s="105" t="str">
        <f t="shared" si="18"/>
        <v/>
      </c>
      <c r="U65" s="105" t="str">
        <f t="shared" si="19"/>
        <v/>
      </c>
      <c r="V65" s="105" t="str">
        <f t="shared" si="15"/>
        <v/>
      </c>
      <c r="W65" s="105" t="str">
        <f t="shared" si="16"/>
        <v/>
      </c>
      <c r="X65" s="105" t="str">
        <f t="shared" si="20"/>
        <v/>
      </c>
      <c r="Y65" s="105" t="str">
        <f t="shared" si="21"/>
        <v/>
      </c>
      <c r="Z65" s="346"/>
      <c r="AA65" s="151" t="str">
        <f t="shared" si="22"/>
        <v/>
      </c>
    </row>
    <row r="66" spans="1:27" ht="45" customHeight="1" thickTop="1" thickBot="1" x14ac:dyDescent="0.3">
      <c r="A66" s="369" t="s">
        <v>1406</v>
      </c>
      <c r="B66" s="370" t="s">
        <v>1687</v>
      </c>
      <c r="C66" s="371" t="s">
        <v>62</v>
      </c>
      <c r="D66" s="371" t="s">
        <v>375</v>
      </c>
      <c r="E66" s="371" t="str">
        <f t="shared" si="11"/>
        <v>last</v>
      </c>
      <c r="F66" s="371">
        <f t="shared" si="12"/>
        <v>1</v>
      </c>
      <c r="G66" s="257">
        <v>100</v>
      </c>
      <c r="H66" s="257">
        <v>100</v>
      </c>
      <c r="I66" s="258">
        <v>100</v>
      </c>
      <c r="J66" s="372"/>
      <c r="K66" s="371">
        <f>IF(LEFT(QUESTIONS!H62,1)="E",0,IF(J66&lt;&gt;"",J66,I66))</f>
        <v>100</v>
      </c>
      <c r="L66" s="371">
        <f t="shared" si="0"/>
        <v>0</v>
      </c>
      <c r="M66" s="371">
        <f t="shared" si="1"/>
        <v>100</v>
      </c>
      <c r="N66" s="371">
        <f t="shared" si="2"/>
        <v>0</v>
      </c>
      <c r="O66" s="371">
        <f t="shared" si="3"/>
        <v>0</v>
      </c>
      <c r="P66" s="371">
        <f t="shared" si="13"/>
        <v>0</v>
      </c>
      <c r="Q66" s="371">
        <f t="shared" si="17"/>
        <v>100</v>
      </c>
      <c r="R66" s="371">
        <f t="shared" si="5"/>
        <v>100</v>
      </c>
      <c r="S66" s="259" t="str">
        <f t="shared" si="14"/>
        <v/>
      </c>
      <c r="T66" s="259" t="str">
        <f t="shared" si="18"/>
        <v/>
      </c>
      <c r="U66" s="259" t="str">
        <f t="shared" si="19"/>
        <v/>
      </c>
      <c r="V66" s="259" t="str">
        <f t="shared" si="15"/>
        <v/>
      </c>
      <c r="W66" s="259" t="str">
        <f t="shared" si="16"/>
        <v/>
      </c>
      <c r="X66" s="259" t="str">
        <f t="shared" si="20"/>
        <v/>
      </c>
      <c r="Y66" s="259" t="str">
        <f t="shared" si="21"/>
        <v/>
      </c>
      <c r="Z66" s="373"/>
      <c r="AA66" s="260" t="str">
        <f t="shared" si="22"/>
        <v/>
      </c>
    </row>
    <row r="67" spans="1:27" ht="45" customHeight="1" thickTop="1" thickBot="1" x14ac:dyDescent="0.3">
      <c r="A67" s="369" t="s">
        <v>1409</v>
      </c>
      <c r="B67" s="370" t="s">
        <v>1372</v>
      </c>
      <c r="C67" s="371" t="s">
        <v>62</v>
      </c>
      <c r="D67" s="371" t="s">
        <v>376</v>
      </c>
      <c r="E67" s="371" t="str">
        <f>IF(LEFT(A67,8)&lt;&gt;LEFT(A68,8),"last","")</f>
        <v>last</v>
      </c>
      <c r="F67" s="371">
        <f t="shared" si="12"/>
        <v>1</v>
      </c>
      <c r="G67" s="257">
        <v>100</v>
      </c>
      <c r="H67" s="257">
        <v>100</v>
      </c>
      <c r="I67" s="258">
        <v>100</v>
      </c>
      <c r="J67" s="372"/>
      <c r="K67" s="371">
        <f>IF(LEFT(QUESTIONS!H63,1)="E",0,IF(J67&lt;&gt;"",J67,I67))</f>
        <v>100</v>
      </c>
      <c r="L67" s="371">
        <f t="shared" si="0"/>
        <v>0</v>
      </c>
      <c r="M67" s="371">
        <f t="shared" si="1"/>
        <v>100</v>
      </c>
      <c r="N67" s="371">
        <f t="shared" si="2"/>
        <v>0</v>
      </c>
      <c r="O67" s="371">
        <f>IF(LEFT(A67,8)&lt;&gt;LEFT(A68,8),N67/(F67-L67),"")</f>
        <v>0</v>
      </c>
      <c r="P67" s="371">
        <f>IF(O67="",P68,O67)</f>
        <v>0</v>
      </c>
      <c r="Q67" s="371">
        <f t="shared" si="17"/>
        <v>100</v>
      </c>
      <c r="R67" s="371">
        <f t="shared" si="5"/>
        <v>100</v>
      </c>
      <c r="S67" s="259" t="str">
        <f t="shared" si="14"/>
        <v/>
      </c>
      <c r="T67" s="259" t="str">
        <f t="shared" si="18"/>
        <v/>
      </c>
      <c r="U67" s="259" t="str">
        <f t="shared" si="19"/>
        <v/>
      </c>
      <c r="V67" s="259" t="str">
        <f t="shared" si="15"/>
        <v/>
      </c>
      <c r="W67" s="259" t="str">
        <f t="shared" si="16"/>
        <v/>
      </c>
      <c r="X67" s="259" t="str">
        <f t="shared" si="20"/>
        <v/>
      </c>
      <c r="Y67" s="259" t="str">
        <f t="shared" si="21"/>
        <v/>
      </c>
      <c r="Z67" s="373"/>
      <c r="AA67" s="260" t="str">
        <f t="shared" si="22"/>
        <v/>
      </c>
    </row>
    <row r="68" spans="1:27" ht="45" customHeight="1" thickTop="1" thickBot="1" x14ac:dyDescent="0.3">
      <c r="A68" s="357" t="s">
        <v>1417</v>
      </c>
      <c r="B68" s="358" t="s">
        <v>1412</v>
      </c>
      <c r="C68" s="359" t="s">
        <v>62</v>
      </c>
      <c r="D68" s="359" t="s">
        <v>377</v>
      </c>
      <c r="E68" s="359" t="str">
        <f>IF(LEFT(A68,8)&lt;&gt;LEFT(A69,8),"last","")</f>
        <v>last</v>
      </c>
      <c r="F68" s="359">
        <f t="shared" si="12"/>
        <v>1</v>
      </c>
      <c r="G68" s="251">
        <v>100</v>
      </c>
      <c r="H68" s="251">
        <v>100</v>
      </c>
      <c r="I68" s="252">
        <v>100</v>
      </c>
      <c r="J68" s="360"/>
      <c r="K68" s="359">
        <f>IF(LEFT(QUESTIONS!H64,1)="E",0,IF(J68&lt;&gt;"",J68,I68))</f>
        <v>100</v>
      </c>
      <c r="L68" s="359">
        <f>IF(LEFT(A68,8)=LEFT(A67,8),IF(K68=0,L67+1,L67),IF(K68=0,1,0))</f>
        <v>0</v>
      </c>
      <c r="M68" s="359">
        <f>IF(LEFT(A68,8)=LEFT(A67,8),M67+K68,K68)</f>
        <v>100</v>
      </c>
      <c r="N68" s="359">
        <f>IF(LEFT(A68,9)&lt;&gt;LEFT(A67,9),100-M68,"")</f>
        <v>0</v>
      </c>
      <c r="O68" s="359">
        <f>IF(LEFT(A68,8)&lt;&gt;LEFT(A69,8),N68/(F68-L68),"")</f>
        <v>0</v>
      </c>
      <c r="P68" s="359">
        <f>IF(O68="",P69,O68)</f>
        <v>0</v>
      </c>
      <c r="Q68" s="359">
        <f>IF(S68="",IF(K68&lt;&gt;0,K68+P68,K68),"")</f>
        <v>100</v>
      </c>
      <c r="R68" s="359">
        <f>IF(LEFT(A68,8)=LEFT(A67,8),R67+Q68,Q68)</f>
        <v>100</v>
      </c>
      <c r="S68" s="253" t="str">
        <f>IF(T68&lt;&gt;"",T68,IF(U68&lt;&gt;"",U68,""))</f>
        <v/>
      </c>
      <c r="T68" s="253" t="str">
        <f>IF(J68&lt;&gt;"",IF(J68&lt;G68,CONCATENATE("ERROR! Weight for this Question can no be less than  ",G68, " %"),""),"")</f>
        <v/>
      </c>
      <c r="U68" s="253" t="str">
        <f>IF(J68&gt;H68,CONCATENATE("ERROR! Weight for this Question can not exceed ",H68, " %"),"")</f>
        <v/>
      </c>
      <c r="V68" s="253" t="str">
        <f>IF(S68&lt;&gt;"",1,"")</f>
        <v/>
      </c>
      <c r="W68" s="253" t="str">
        <f>IF(S68="",IF(Y68&lt;&gt;"",Y68,IF(X68&lt;&gt;"",X68,"")),"")</f>
        <v/>
      </c>
      <c r="X68" s="253" t="str">
        <f>IF(M68&gt;100,CONCATENATE("The sum of weights for  ",LEFT(A68,8), " dimension exceed 100%. Automatic weight recalculation"),"")</f>
        <v/>
      </c>
      <c r="Y68" s="253" t="str">
        <f>IF(E68="last",IF(M68&lt;100,IF(L68=0,CONCATENATE("The sum of weights for  ",LEFT(A68,8), " dimension is not 100%. Automatic weight recalculation"),"There are some 'zero value' - Automatic weight recalculation"),""),"")</f>
        <v/>
      </c>
      <c r="Z68" s="361"/>
      <c r="AA68" s="254" t="str">
        <f>IF(Q68&lt;&gt;"",IF(K68&lt;&gt;Q68,"Recalculated weight",""),"")</f>
        <v/>
      </c>
    </row>
    <row r="69" spans="1:27" x14ac:dyDescent="0.25">
      <c r="V69" s="70" t="str">
        <f>IF(S69&lt;&gt;"",1,"")</f>
        <v/>
      </c>
    </row>
  </sheetData>
  <sheetProtection algorithmName="SHA-512" hashValue="9Yng0E9teWI9XG1CM4u8yWg4qya8GU3AyZ684IQE6tV7nyyyM1kRaxmcjZu9UGo5I+0pSTnQW3wyFIJyMP4RnQ==" saltValue="mbrT4r1AwNu+CabA2jSSrw==" spinCount="100000" sheet="1" selectLockedCells="1"/>
  <mergeCells count="1">
    <mergeCell ref="G3:I3"/>
  </mergeCells>
  <phoneticPr fontId="35" type="noConversion"/>
  <conditionalFormatting sqref="T4:X4 G3">
    <cfRule type="cellIs" dxfId="31" priority="4" operator="equal">
      <formula>"No errors detected in the setup"</formula>
    </cfRule>
    <cfRule type="cellIs" dxfId="30" priority="5" operator="equal">
      <formula>"There are errors in the setup"</formula>
    </cfRule>
  </conditionalFormatting>
  <conditionalFormatting sqref="S6:S68">
    <cfRule type="cellIs" dxfId="29" priority="3" operator="notEqual">
      <formul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B69"/>
  <sheetViews>
    <sheetView zoomScale="80" zoomScaleNormal="80" workbookViewId="0">
      <pane ySplit="4" topLeftCell="A5" activePane="bottomLeft" state="frozen"/>
      <selection pane="bottomLeft" activeCell="J5" sqref="J5"/>
    </sheetView>
  </sheetViews>
  <sheetFormatPr defaultRowHeight="15" x14ac:dyDescent="0.25"/>
  <cols>
    <col min="1" max="1" width="14.7109375" style="2" customWidth="1"/>
    <col min="2" max="2" width="50.7109375" style="3" customWidth="1"/>
    <col min="3" max="3" width="9.140625" style="14" hidden="1" customWidth="1"/>
    <col min="4" max="4" width="12.85546875" style="14" hidden="1" customWidth="1"/>
    <col min="5" max="6" width="12.85546875" style="82" hidden="1" customWidth="1"/>
    <col min="7" max="8" width="9.7109375" style="7" customWidth="1"/>
    <col min="9" max="9" width="15" style="7" customWidth="1"/>
    <col min="10" max="10" width="20.7109375" style="7" customWidth="1"/>
    <col min="11" max="11" width="9.85546875" style="82" customWidth="1"/>
    <col min="12" max="12" width="12.85546875" style="82" hidden="1" customWidth="1"/>
    <col min="13" max="14" width="14" style="5" hidden="1" customWidth="1"/>
    <col min="15" max="16" width="12.85546875" style="82" hidden="1" customWidth="1"/>
    <col min="17" max="17" width="13.85546875" style="82" customWidth="1"/>
    <col min="18" max="18" width="12.85546875" style="82" hidden="1" customWidth="1"/>
    <col min="19" max="19" width="27.5703125" style="7" customWidth="1"/>
    <col min="20" max="21" width="28.85546875" style="7" hidden="1" customWidth="1"/>
    <col min="22" max="22" width="26.28515625" style="7" hidden="1" customWidth="1"/>
    <col min="23" max="23" width="24.140625" style="4" customWidth="1"/>
    <col min="24" max="24" width="29.85546875" style="5" hidden="1" customWidth="1"/>
    <col min="25" max="25" width="15.28515625" style="4" hidden="1" customWidth="1"/>
    <col min="26" max="26" width="13.7109375" style="5" hidden="1" customWidth="1"/>
    <col min="27" max="27" width="20.42578125" style="5" customWidth="1"/>
    <col min="28" max="28" width="22.7109375" style="5" hidden="1" customWidth="1"/>
    <col min="29" max="16384" width="9.140625" style="2"/>
  </cols>
  <sheetData>
    <row r="1" spans="1:28" hidden="1" x14ac:dyDescent="0.25"/>
    <row r="2" spans="1:28" hidden="1" x14ac:dyDescent="0.25"/>
    <row r="3" spans="1:28" ht="15.75" hidden="1" thickBot="1" x14ac:dyDescent="0.3"/>
    <row r="4" spans="1:28" s="6" customFormat="1" ht="63.75" thickBot="1" x14ac:dyDescent="0.3">
      <c r="A4" s="176" t="s">
        <v>863</v>
      </c>
      <c r="B4" s="153" t="s">
        <v>860</v>
      </c>
      <c r="C4" s="243"/>
      <c r="D4" s="243"/>
      <c r="E4" s="202" t="s">
        <v>1712</v>
      </c>
      <c r="F4" s="202" t="s">
        <v>1713</v>
      </c>
      <c r="G4" s="153" t="s">
        <v>857</v>
      </c>
      <c r="H4" s="153" t="s">
        <v>856</v>
      </c>
      <c r="I4" s="153" t="s">
        <v>871</v>
      </c>
      <c r="J4" s="153" t="s">
        <v>861</v>
      </c>
      <c r="K4" s="154" t="s">
        <v>872</v>
      </c>
      <c r="L4" s="202" t="s">
        <v>1707</v>
      </c>
      <c r="M4" s="202" t="s">
        <v>1708</v>
      </c>
      <c r="N4" s="202" t="s">
        <v>1709</v>
      </c>
      <c r="O4" s="202" t="s">
        <v>1710</v>
      </c>
      <c r="P4" s="202" t="s">
        <v>1711</v>
      </c>
      <c r="Q4" s="154" t="s">
        <v>878</v>
      </c>
      <c r="R4" s="202" t="s">
        <v>1714</v>
      </c>
      <c r="S4" s="155" t="s">
        <v>877</v>
      </c>
      <c r="T4" s="202" t="s">
        <v>1715</v>
      </c>
      <c r="U4" s="202" t="s">
        <v>1716</v>
      </c>
      <c r="V4" s="203" t="s">
        <v>1717</v>
      </c>
      <c r="W4" s="156" t="s">
        <v>875</v>
      </c>
      <c r="X4" s="202" t="s">
        <v>1718</v>
      </c>
      <c r="Y4" s="202" t="s">
        <v>1719</v>
      </c>
      <c r="Z4" s="202" t="s">
        <v>1720</v>
      </c>
      <c r="AA4" s="156" t="s">
        <v>876</v>
      </c>
      <c r="AB4" s="96"/>
    </row>
    <row r="5" spans="1:28" s="10" customFormat="1" ht="45" customHeight="1" x14ac:dyDescent="0.25">
      <c r="A5" s="179" t="s">
        <v>270</v>
      </c>
      <c r="B5" s="160" t="s">
        <v>937</v>
      </c>
      <c r="C5" s="180" t="s">
        <v>62</v>
      </c>
      <c r="D5" s="180" t="s">
        <v>3</v>
      </c>
      <c r="E5" s="181" t="str">
        <f>IF(LEFT(A5,5)&lt;&gt;LEFT(A6,5),"last","")</f>
        <v/>
      </c>
      <c r="F5" s="161">
        <f>IF(LEFT(A5,5)=LEFT(A4,5),F4+1,1)</f>
        <v>1</v>
      </c>
      <c r="G5" s="162">
        <v>30</v>
      </c>
      <c r="H5" s="162">
        <v>40</v>
      </c>
      <c r="I5" s="163">
        <v>40</v>
      </c>
      <c r="J5" s="193"/>
      <c r="K5" s="194">
        <f>IF(DIMENSIONS!H2="E",0,IF(J5&lt;&gt;"",J5,I5))</f>
        <v>40</v>
      </c>
      <c r="L5" s="161">
        <f>IF(LEFT(A5,5)=LEFT(A4,5),IF(K5=0,L4+1,L4),IF(K5=0,1,0))</f>
        <v>0</v>
      </c>
      <c r="M5" s="195">
        <f>IF(LEFT(A5,6)=LEFT(A4,6),M4+K5,K5)</f>
        <v>40</v>
      </c>
      <c r="N5" s="195">
        <f>IF(LEFT(A5,7)&lt;&gt;LEFT(A4,7),100-M5,"")</f>
        <v>60</v>
      </c>
      <c r="O5" s="161" t="str">
        <f>IF(LEFT(A5,5)&lt;&gt;LEFT(A6,5),N5/(F5-L5),"")</f>
        <v/>
      </c>
      <c r="P5" s="161">
        <f>IF(O5="",P6,O5)</f>
        <v>0</v>
      </c>
      <c r="Q5" s="161">
        <f>IF(S5="",IF(K5&lt;&gt;0,K5+P5,K5),"")</f>
        <v>40</v>
      </c>
      <c r="R5" s="161">
        <f t="shared" ref="R5:R36" si="0">IF(LEFT(A5,8)=LEFT(A4,8),R4+Q5,Q5)</f>
        <v>40</v>
      </c>
      <c r="S5" s="119" t="str">
        <f>IF(T5&lt;&gt;"",T5,IF(U5&lt;&gt;"",U5,""))</f>
        <v/>
      </c>
      <c r="T5" s="119" t="str">
        <f t="shared" ref="T5:T36" si="1">IF(J5&lt;&gt;0,IF(J5&lt;G5,CONCATENATE("Error! Weight for this Dimension can no be less than  ",G5, " %"),""),"")</f>
        <v/>
      </c>
      <c r="U5" s="119" t="str">
        <f t="shared" ref="U5:U36" si="2">IF(J5&gt;H5,CONCATENATE("Error! Weight for this Dimension can not exceed ",H5, " %"),"")</f>
        <v/>
      </c>
      <c r="V5" s="119" t="str">
        <f>IF(S5&lt;&gt;"",1,"")</f>
        <v/>
      </c>
      <c r="W5" s="119" t="str">
        <f>IF(S5="",IF(Y5&lt;&gt;"",Y5,IF(X5&lt;&gt;"",X5,"")),"")</f>
        <v/>
      </c>
      <c r="X5" s="119" t="str">
        <f t="shared" ref="X5:X36" si="3">IF(M5&gt;100,CONCATENATE("The sum of weights for ",LEFT(A5,5), " indicator exceed 100%. Automatic weight recalculation"),"")</f>
        <v/>
      </c>
      <c r="Y5" s="119" t="str">
        <f t="shared" ref="Y5:Y36" si="4">IF(E5="last",IF(M5&lt;100,IF(L5=0,CONCATENATE("The sum of weights for ",LEFT(A5,5), " indicator is not 100%. Automatic weight recalculation"),"There are some 'zero value'. Automatic weight adjustment"),""),"")</f>
        <v/>
      </c>
      <c r="Z5" s="119"/>
      <c r="AA5" s="165" t="str">
        <f t="shared" ref="AA5:AA36" si="5">IF(Q5&lt;&gt;"",IF(K5&lt;&gt;Q5,"Recalculated weight",""),"")</f>
        <v/>
      </c>
      <c r="AB5" s="183"/>
    </row>
    <row r="6" spans="1:28" s="10" customFormat="1" ht="45" customHeight="1" x14ac:dyDescent="0.25">
      <c r="A6" s="30" t="s">
        <v>271</v>
      </c>
      <c r="B6" s="28" t="s">
        <v>945</v>
      </c>
      <c r="C6" s="29" t="s">
        <v>62</v>
      </c>
      <c r="D6" s="29" t="s">
        <v>7</v>
      </c>
      <c r="E6" s="88" t="str">
        <f t="shared" ref="E6:E66" si="6">IF(LEFT(A6,5)&lt;&gt;LEFT(A7,5),"last","")</f>
        <v/>
      </c>
      <c r="F6" s="80">
        <f t="shared" ref="F6:F67" si="7">IF(LEFT(A6,5)=LEFT(A5,5),F5+1,1)</f>
        <v>2</v>
      </c>
      <c r="G6" s="120">
        <v>10</v>
      </c>
      <c r="H6" s="120">
        <v>30</v>
      </c>
      <c r="I6" s="126">
        <v>20</v>
      </c>
      <c r="J6" s="65"/>
      <c r="K6" s="190">
        <f>IF(DIMENSIONS!H3="E",0,IF(J6&lt;&gt;"",J6,I6))</f>
        <v>20</v>
      </c>
      <c r="L6" s="80">
        <f t="shared" ref="L6:L62" si="8">IF(LEFT(A6,5)=LEFT(A5,5),IF(K6=0,L5+1,L5),IF(K6=0,1,0))</f>
        <v>0</v>
      </c>
      <c r="M6" s="191">
        <f t="shared" ref="M6:M62" si="9">IF(LEFT(A6,6)=LEFT(A5,6),M5+K6,K6)</f>
        <v>60</v>
      </c>
      <c r="N6" s="191">
        <f t="shared" ref="N6:N62" si="10">IF(LEFT(A6,7)&lt;&gt;LEFT(A5,7),100-M6,"")</f>
        <v>40</v>
      </c>
      <c r="O6" s="80" t="str">
        <f t="shared" ref="O6:O61" si="11">IF(LEFT(A6,5)&lt;&gt;LEFT(A7,5),N6/(F6-L6),"")</f>
        <v/>
      </c>
      <c r="P6" s="80">
        <f t="shared" ref="P6:P61" si="12">IF(O6="",P7,O6)</f>
        <v>0</v>
      </c>
      <c r="Q6" s="80">
        <f t="shared" ref="Q6:Q37" si="13">IF(K6&lt;&gt;0,K6+P6,K6)</f>
        <v>20</v>
      </c>
      <c r="R6" s="80">
        <f t="shared" si="0"/>
        <v>20</v>
      </c>
      <c r="S6" s="107" t="str">
        <f t="shared" ref="S6:S62" si="14">IF(T6&lt;&gt;"",T6,IF(U6&lt;&gt;"",U6,""))</f>
        <v/>
      </c>
      <c r="T6" s="107" t="str">
        <f t="shared" si="1"/>
        <v/>
      </c>
      <c r="U6" s="107" t="str">
        <f t="shared" si="2"/>
        <v/>
      </c>
      <c r="V6" s="107" t="str">
        <f t="shared" ref="V6:V62" si="15">IF(S6&lt;&gt;"",1,"")</f>
        <v/>
      </c>
      <c r="W6" s="107" t="str">
        <f t="shared" ref="W6:W62" si="16">IF(S6="",IF(Y6&lt;&gt;"",Y6,IF(X6&lt;&gt;"",X6,"")),"")</f>
        <v/>
      </c>
      <c r="X6" s="107" t="str">
        <f t="shared" si="3"/>
        <v/>
      </c>
      <c r="Y6" s="107" t="str">
        <f t="shared" si="4"/>
        <v/>
      </c>
      <c r="Z6" s="107"/>
      <c r="AA6" s="167" t="str">
        <f t="shared" si="5"/>
        <v/>
      </c>
      <c r="AB6" s="184"/>
    </row>
    <row r="7" spans="1:28" ht="45" customHeight="1" x14ac:dyDescent="0.25">
      <c r="A7" s="30" t="s">
        <v>272</v>
      </c>
      <c r="B7" s="28" t="s">
        <v>952</v>
      </c>
      <c r="C7" s="29" t="s">
        <v>62</v>
      </c>
      <c r="D7" s="29" t="s">
        <v>84</v>
      </c>
      <c r="E7" s="88" t="str">
        <f t="shared" si="6"/>
        <v/>
      </c>
      <c r="F7" s="80">
        <f t="shared" si="7"/>
        <v>3</v>
      </c>
      <c r="G7" s="120">
        <v>10</v>
      </c>
      <c r="H7" s="120">
        <v>30</v>
      </c>
      <c r="I7" s="126">
        <v>20</v>
      </c>
      <c r="J7" s="65"/>
      <c r="K7" s="190">
        <f>IF(DIMENSIONS!H4="E",0,IF(J7&lt;&gt;"",J7,I7))</f>
        <v>20</v>
      </c>
      <c r="L7" s="80">
        <f t="shared" si="8"/>
        <v>0</v>
      </c>
      <c r="M7" s="191">
        <f t="shared" si="9"/>
        <v>80</v>
      </c>
      <c r="N7" s="191">
        <f t="shared" si="10"/>
        <v>20</v>
      </c>
      <c r="O7" s="80" t="str">
        <f t="shared" si="11"/>
        <v/>
      </c>
      <c r="P7" s="80">
        <f t="shared" si="12"/>
        <v>0</v>
      </c>
      <c r="Q7" s="80">
        <f t="shared" si="13"/>
        <v>20</v>
      </c>
      <c r="R7" s="80">
        <f t="shared" si="0"/>
        <v>20</v>
      </c>
      <c r="S7" s="107" t="str">
        <f t="shared" si="14"/>
        <v/>
      </c>
      <c r="T7" s="107" t="str">
        <f t="shared" si="1"/>
        <v/>
      </c>
      <c r="U7" s="107" t="str">
        <f t="shared" si="2"/>
        <v/>
      </c>
      <c r="V7" s="107" t="str">
        <f t="shared" si="15"/>
        <v/>
      </c>
      <c r="W7" s="107" t="str">
        <f t="shared" si="16"/>
        <v/>
      </c>
      <c r="X7" s="107" t="str">
        <f t="shared" si="3"/>
        <v/>
      </c>
      <c r="Y7" s="107" t="str">
        <f t="shared" si="4"/>
        <v/>
      </c>
      <c r="Z7" s="107"/>
      <c r="AA7" s="167" t="str">
        <f t="shared" si="5"/>
        <v/>
      </c>
      <c r="AB7" s="184"/>
    </row>
    <row r="8" spans="1:28" ht="45" customHeight="1" thickBot="1" x14ac:dyDescent="0.3">
      <c r="A8" s="269" t="s">
        <v>273</v>
      </c>
      <c r="B8" s="42" t="s">
        <v>959</v>
      </c>
      <c r="C8" s="270" t="s">
        <v>62</v>
      </c>
      <c r="D8" s="270" t="s">
        <v>90</v>
      </c>
      <c r="E8" s="271" t="str">
        <f t="shared" si="6"/>
        <v>last</v>
      </c>
      <c r="F8" s="78">
        <f t="shared" si="7"/>
        <v>4</v>
      </c>
      <c r="G8" s="121">
        <v>10</v>
      </c>
      <c r="H8" s="121">
        <v>30</v>
      </c>
      <c r="I8" s="272">
        <v>20</v>
      </c>
      <c r="J8" s="273"/>
      <c r="K8" s="274">
        <f>IF(DIMENSIONS!H5="E",0,IF(J8&lt;&gt;"",J8,I8))</f>
        <v>20</v>
      </c>
      <c r="L8" s="78">
        <f t="shared" si="8"/>
        <v>0</v>
      </c>
      <c r="M8" s="275">
        <f t="shared" si="9"/>
        <v>100</v>
      </c>
      <c r="N8" s="275">
        <f t="shared" si="10"/>
        <v>0</v>
      </c>
      <c r="O8" s="78">
        <f t="shared" si="11"/>
        <v>0</v>
      </c>
      <c r="P8" s="78">
        <f t="shared" si="12"/>
        <v>0</v>
      </c>
      <c r="Q8" s="78">
        <f t="shared" si="13"/>
        <v>20</v>
      </c>
      <c r="R8" s="78">
        <f t="shared" si="0"/>
        <v>20</v>
      </c>
      <c r="S8" s="105" t="str">
        <f t="shared" si="14"/>
        <v/>
      </c>
      <c r="T8" s="105" t="str">
        <f t="shared" si="1"/>
        <v/>
      </c>
      <c r="U8" s="105" t="str">
        <f t="shared" si="2"/>
        <v/>
      </c>
      <c r="V8" s="105" t="str">
        <f t="shared" si="15"/>
        <v/>
      </c>
      <c r="W8" s="105" t="str">
        <f t="shared" si="16"/>
        <v/>
      </c>
      <c r="X8" s="105" t="str">
        <f t="shared" si="3"/>
        <v/>
      </c>
      <c r="Y8" s="105" t="str">
        <f t="shared" si="4"/>
        <v/>
      </c>
      <c r="Z8" s="105"/>
      <c r="AA8" s="151" t="str">
        <f t="shared" si="5"/>
        <v/>
      </c>
      <c r="AB8" s="185"/>
    </row>
    <row r="9" spans="1:28" ht="45" customHeight="1" thickTop="1" thickBot="1" x14ac:dyDescent="0.3">
      <c r="A9" s="276" t="s">
        <v>274</v>
      </c>
      <c r="B9" s="255" t="s">
        <v>966</v>
      </c>
      <c r="C9" s="277" t="s">
        <v>62</v>
      </c>
      <c r="D9" s="277" t="s">
        <v>378</v>
      </c>
      <c r="E9" s="278" t="str">
        <f t="shared" si="6"/>
        <v>last</v>
      </c>
      <c r="F9" s="256">
        <f t="shared" si="7"/>
        <v>1</v>
      </c>
      <c r="G9" s="257">
        <v>100</v>
      </c>
      <c r="H9" s="257">
        <v>100</v>
      </c>
      <c r="I9" s="279">
        <v>100</v>
      </c>
      <c r="J9" s="280"/>
      <c r="K9" s="281">
        <f>IF(DIMENSIONS!H6="E",0,IF(J9&lt;&gt;"",J9,I9))</f>
        <v>100</v>
      </c>
      <c r="L9" s="256">
        <f t="shared" si="8"/>
        <v>0</v>
      </c>
      <c r="M9" s="282">
        <f t="shared" si="9"/>
        <v>100</v>
      </c>
      <c r="N9" s="282">
        <f t="shared" si="10"/>
        <v>0</v>
      </c>
      <c r="O9" s="256">
        <f t="shared" si="11"/>
        <v>0</v>
      </c>
      <c r="P9" s="256">
        <f t="shared" si="12"/>
        <v>0</v>
      </c>
      <c r="Q9" s="256">
        <f t="shared" si="13"/>
        <v>100</v>
      </c>
      <c r="R9" s="256">
        <f t="shared" si="0"/>
        <v>100</v>
      </c>
      <c r="S9" s="259" t="str">
        <f t="shared" si="14"/>
        <v/>
      </c>
      <c r="T9" s="259" t="str">
        <f t="shared" si="1"/>
        <v/>
      </c>
      <c r="U9" s="259" t="str">
        <f t="shared" si="2"/>
        <v/>
      </c>
      <c r="V9" s="259" t="str">
        <f t="shared" si="15"/>
        <v/>
      </c>
      <c r="W9" s="259" t="str">
        <f t="shared" si="16"/>
        <v/>
      </c>
      <c r="X9" s="259" t="str">
        <f t="shared" si="3"/>
        <v/>
      </c>
      <c r="Y9" s="259" t="str">
        <f t="shared" si="4"/>
        <v/>
      </c>
      <c r="Z9" s="259"/>
      <c r="AA9" s="260" t="str">
        <f t="shared" si="5"/>
        <v/>
      </c>
      <c r="AB9" s="186"/>
    </row>
    <row r="10" spans="1:28" ht="45" customHeight="1" thickTop="1" thickBot="1" x14ac:dyDescent="0.3">
      <c r="A10" s="276" t="s">
        <v>275</v>
      </c>
      <c r="B10" s="255" t="s">
        <v>995</v>
      </c>
      <c r="C10" s="277" t="s">
        <v>62</v>
      </c>
      <c r="D10" s="277" t="s">
        <v>379</v>
      </c>
      <c r="E10" s="278" t="str">
        <f t="shared" si="6"/>
        <v>last</v>
      </c>
      <c r="F10" s="256">
        <f t="shared" si="7"/>
        <v>1</v>
      </c>
      <c r="G10" s="257">
        <v>100</v>
      </c>
      <c r="H10" s="257">
        <v>100</v>
      </c>
      <c r="I10" s="279">
        <v>100</v>
      </c>
      <c r="J10" s="283"/>
      <c r="K10" s="281">
        <f>IF(DIMENSIONS!H7="E",0,IF(J10&lt;&gt;"",J10,I10))</f>
        <v>100</v>
      </c>
      <c r="L10" s="256">
        <f t="shared" si="8"/>
        <v>0</v>
      </c>
      <c r="M10" s="282">
        <f t="shared" si="9"/>
        <v>100</v>
      </c>
      <c r="N10" s="282">
        <f t="shared" si="10"/>
        <v>0</v>
      </c>
      <c r="O10" s="256">
        <f t="shared" si="11"/>
        <v>0</v>
      </c>
      <c r="P10" s="256">
        <f t="shared" si="12"/>
        <v>0</v>
      </c>
      <c r="Q10" s="256">
        <f t="shared" si="13"/>
        <v>100</v>
      </c>
      <c r="R10" s="256">
        <f t="shared" si="0"/>
        <v>100</v>
      </c>
      <c r="S10" s="259" t="str">
        <f t="shared" si="14"/>
        <v/>
      </c>
      <c r="T10" s="259" t="str">
        <f t="shared" si="1"/>
        <v/>
      </c>
      <c r="U10" s="259" t="str">
        <f t="shared" si="2"/>
        <v/>
      </c>
      <c r="V10" s="259" t="str">
        <f t="shared" si="15"/>
        <v/>
      </c>
      <c r="W10" s="259" t="str">
        <f t="shared" si="16"/>
        <v/>
      </c>
      <c r="X10" s="259" t="str">
        <f t="shared" si="3"/>
        <v/>
      </c>
      <c r="Y10" s="259" t="str">
        <f t="shared" si="4"/>
        <v/>
      </c>
      <c r="Z10" s="259"/>
      <c r="AA10" s="260" t="str">
        <f t="shared" si="5"/>
        <v/>
      </c>
      <c r="AB10" s="183"/>
    </row>
    <row r="11" spans="1:28" ht="45" customHeight="1" thickTop="1" thickBot="1" x14ac:dyDescent="0.3">
      <c r="A11" s="276" t="s">
        <v>276</v>
      </c>
      <c r="B11" s="255" t="s">
        <v>972</v>
      </c>
      <c r="C11" s="277" t="s">
        <v>62</v>
      </c>
      <c r="D11" s="277" t="s">
        <v>380</v>
      </c>
      <c r="E11" s="278" t="str">
        <f t="shared" si="6"/>
        <v>last</v>
      </c>
      <c r="F11" s="256">
        <f t="shared" si="7"/>
        <v>1</v>
      </c>
      <c r="G11" s="257">
        <v>100</v>
      </c>
      <c r="H11" s="257">
        <v>100</v>
      </c>
      <c r="I11" s="279">
        <v>100</v>
      </c>
      <c r="J11" s="283"/>
      <c r="K11" s="281">
        <f>IF(DIMENSIONS!H8="E",0,IF(J11&lt;&gt;"",J11,I11))</f>
        <v>100</v>
      </c>
      <c r="L11" s="256">
        <f t="shared" si="8"/>
        <v>0</v>
      </c>
      <c r="M11" s="282">
        <f t="shared" si="9"/>
        <v>100</v>
      </c>
      <c r="N11" s="282">
        <f t="shared" si="10"/>
        <v>0</v>
      </c>
      <c r="O11" s="256">
        <f t="shared" si="11"/>
        <v>0</v>
      </c>
      <c r="P11" s="256">
        <f t="shared" si="12"/>
        <v>0</v>
      </c>
      <c r="Q11" s="256">
        <f t="shared" si="13"/>
        <v>100</v>
      </c>
      <c r="R11" s="256">
        <f t="shared" si="0"/>
        <v>100</v>
      </c>
      <c r="S11" s="259" t="str">
        <f t="shared" si="14"/>
        <v/>
      </c>
      <c r="T11" s="259" t="str">
        <f t="shared" si="1"/>
        <v/>
      </c>
      <c r="U11" s="259" t="str">
        <f t="shared" si="2"/>
        <v/>
      </c>
      <c r="V11" s="259" t="str">
        <f t="shared" si="15"/>
        <v/>
      </c>
      <c r="W11" s="259" t="str">
        <f t="shared" si="16"/>
        <v/>
      </c>
      <c r="X11" s="259" t="str">
        <f t="shared" si="3"/>
        <v/>
      </c>
      <c r="Y11" s="259" t="str">
        <f t="shared" si="4"/>
        <v/>
      </c>
      <c r="Z11" s="259"/>
      <c r="AA11" s="260" t="str">
        <f t="shared" si="5"/>
        <v/>
      </c>
      <c r="AB11" s="185"/>
    </row>
    <row r="12" spans="1:28" ht="45" customHeight="1" thickTop="1" thickBot="1" x14ac:dyDescent="0.3">
      <c r="A12" s="284" t="s">
        <v>277</v>
      </c>
      <c r="B12" s="249" t="s">
        <v>984</v>
      </c>
      <c r="C12" s="285" t="s">
        <v>62</v>
      </c>
      <c r="D12" s="285" t="s">
        <v>381</v>
      </c>
      <c r="E12" s="286" t="str">
        <f t="shared" si="6"/>
        <v>last</v>
      </c>
      <c r="F12" s="250">
        <f t="shared" si="7"/>
        <v>1</v>
      </c>
      <c r="G12" s="251">
        <v>100</v>
      </c>
      <c r="H12" s="251">
        <v>100</v>
      </c>
      <c r="I12" s="287">
        <v>100</v>
      </c>
      <c r="J12" s="288"/>
      <c r="K12" s="289">
        <f>IF(DIMENSIONS!H9="E",0,IF(J12&lt;&gt;"",J12,I12))</f>
        <v>100</v>
      </c>
      <c r="L12" s="250">
        <f t="shared" si="8"/>
        <v>0</v>
      </c>
      <c r="M12" s="290">
        <f t="shared" si="9"/>
        <v>100</v>
      </c>
      <c r="N12" s="290">
        <f t="shared" si="10"/>
        <v>0</v>
      </c>
      <c r="O12" s="250">
        <f t="shared" si="11"/>
        <v>0</v>
      </c>
      <c r="P12" s="250">
        <f t="shared" si="12"/>
        <v>0</v>
      </c>
      <c r="Q12" s="250">
        <f t="shared" si="13"/>
        <v>100</v>
      </c>
      <c r="R12" s="250">
        <f t="shared" si="0"/>
        <v>100</v>
      </c>
      <c r="S12" s="253" t="str">
        <f t="shared" si="14"/>
        <v/>
      </c>
      <c r="T12" s="253" t="str">
        <f t="shared" si="1"/>
        <v/>
      </c>
      <c r="U12" s="253" t="str">
        <f t="shared" si="2"/>
        <v/>
      </c>
      <c r="V12" s="253" t="str">
        <f t="shared" si="15"/>
        <v/>
      </c>
      <c r="W12" s="253" t="str">
        <f t="shared" si="16"/>
        <v/>
      </c>
      <c r="X12" s="253" t="str">
        <f t="shared" si="3"/>
        <v/>
      </c>
      <c r="Y12" s="253" t="str">
        <f t="shared" si="4"/>
        <v/>
      </c>
      <c r="Z12" s="253"/>
      <c r="AA12" s="254" t="str">
        <f t="shared" si="5"/>
        <v/>
      </c>
      <c r="AB12" s="186"/>
    </row>
    <row r="13" spans="1:28" s="10" customFormat="1" ht="45" customHeight="1" thickTop="1" thickBot="1" x14ac:dyDescent="0.3">
      <c r="A13" s="179" t="s">
        <v>278</v>
      </c>
      <c r="B13" s="160" t="s">
        <v>996</v>
      </c>
      <c r="C13" s="180" t="s">
        <v>62</v>
      </c>
      <c r="D13" s="180" t="s">
        <v>382</v>
      </c>
      <c r="E13" s="181" t="str">
        <f t="shared" si="6"/>
        <v/>
      </c>
      <c r="F13" s="161">
        <f t="shared" si="7"/>
        <v>1</v>
      </c>
      <c r="G13" s="162">
        <v>30</v>
      </c>
      <c r="H13" s="162">
        <v>40</v>
      </c>
      <c r="I13" s="163">
        <v>40</v>
      </c>
      <c r="J13" s="291"/>
      <c r="K13" s="194">
        <f>IF(DIMENSIONS!H10="E",0,IF(J13&lt;&gt;"",J13,I13))</f>
        <v>40</v>
      </c>
      <c r="L13" s="161">
        <f t="shared" si="8"/>
        <v>0</v>
      </c>
      <c r="M13" s="195">
        <f t="shared" si="9"/>
        <v>40</v>
      </c>
      <c r="N13" s="195">
        <f t="shared" si="10"/>
        <v>60</v>
      </c>
      <c r="O13" s="161" t="str">
        <f t="shared" si="11"/>
        <v/>
      </c>
      <c r="P13" s="161">
        <f t="shared" si="12"/>
        <v>0</v>
      </c>
      <c r="Q13" s="161">
        <f t="shared" si="13"/>
        <v>40</v>
      </c>
      <c r="R13" s="161">
        <f t="shared" si="0"/>
        <v>40</v>
      </c>
      <c r="S13" s="119" t="str">
        <f t="shared" si="14"/>
        <v/>
      </c>
      <c r="T13" s="119" t="str">
        <f t="shared" si="1"/>
        <v/>
      </c>
      <c r="U13" s="119" t="str">
        <f t="shared" si="2"/>
        <v/>
      </c>
      <c r="V13" s="119" t="str">
        <f t="shared" si="15"/>
        <v/>
      </c>
      <c r="W13" s="119" t="str">
        <f t="shared" si="16"/>
        <v/>
      </c>
      <c r="X13" s="119" t="str">
        <f t="shared" si="3"/>
        <v/>
      </c>
      <c r="Y13" s="119" t="str">
        <f t="shared" si="4"/>
        <v/>
      </c>
      <c r="Z13" s="119"/>
      <c r="AA13" s="165" t="str">
        <f t="shared" si="5"/>
        <v/>
      </c>
      <c r="AB13" s="187"/>
    </row>
    <row r="14" spans="1:28" ht="45" customHeight="1" x14ac:dyDescent="0.25">
      <c r="A14" s="30" t="s">
        <v>279</v>
      </c>
      <c r="B14" s="28" t="s">
        <v>1003</v>
      </c>
      <c r="C14" s="29" t="s">
        <v>62</v>
      </c>
      <c r="D14" s="29" t="s">
        <v>385</v>
      </c>
      <c r="E14" s="88" t="str">
        <f t="shared" si="6"/>
        <v/>
      </c>
      <c r="F14" s="80">
        <f t="shared" si="7"/>
        <v>2</v>
      </c>
      <c r="G14" s="120">
        <v>10</v>
      </c>
      <c r="H14" s="120">
        <v>30</v>
      </c>
      <c r="I14" s="126">
        <v>20</v>
      </c>
      <c r="J14" s="65"/>
      <c r="K14" s="190">
        <f>IF(DIMENSIONS!H11="E",0,IF(J14&lt;&gt;"",J14,I14))</f>
        <v>20</v>
      </c>
      <c r="L14" s="80">
        <f t="shared" si="8"/>
        <v>0</v>
      </c>
      <c r="M14" s="191">
        <f t="shared" si="9"/>
        <v>60</v>
      </c>
      <c r="N14" s="191">
        <f t="shared" si="10"/>
        <v>40</v>
      </c>
      <c r="O14" s="80" t="str">
        <f t="shared" si="11"/>
        <v/>
      </c>
      <c r="P14" s="80">
        <f t="shared" si="12"/>
        <v>0</v>
      </c>
      <c r="Q14" s="80">
        <f t="shared" si="13"/>
        <v>20</v>
      </c>
      <c r="R14" s="80">
        <f t="shared" si="0"/>
        <v>20</v>
      </c>
      <c r="S14" s="107" t="str">
        <f t="shared" si="14"/>
        <v/>
      </c>
      <c r="T14" s="107" t="str">
        <f t="shared" si="1"/>
        <v/>
      </c>
      <c r="U14" s="107" t="str">
        <f t="shared" si="2"/>
        <v/>
      </c>
      <c r="V14" s="107" t="str">
        <f t="shared" si="15"/>
        <v/>
      </c>
      <c r="W14" s="107" t="str">
        <f t="shared" si="16"/>
        <v/>
      </c>
      <c r="X14" s="107" t="str">
        <f t="shared" si="3"/>
        <v/>
      </c>
      <c r="Y14" s="107" t="str">
        <f t="shared" si="4"/>
        <v/>
      </c>
      <c r="Z14" s="107"/>
      <c r="AA14" s="167" t="str">
        <f t="shared" si="5"/>
        <v/>
      </c>
      <c r="AB14" s="183"/>
    </row>
    <row r="15" spans="1:28" s="10" customFormat="1" ht="45" customHeight="1" x14ac:dyDescent="0.25">
      <c r="A15" s="30" t="s">
        <v>628</v>
      </c>
      <c r="B15" s="28" t="s">
        <v>1010</v>
      </c>
      <c r="C15" s="29" t="s">
        <v>62</v>
      </c>
      <c r="D15" s="29" t="s">
        <v>386</v>
      </c>
      <c r="E15" s="88" t="str">
        <f t="shared" si="6"/>
        <v/>
      </c>
      <c r="F15" s="80">
        <f t="shared" si="7"/>
        <v>3</v>
      </c>
      <c r="G15" s="120">
        <v>10</v>
      </c>
      <c r="H15" s="120">
        <v>30</v>
      </c>
      <c r="I15" s="126">
        <v>20</v>
      </c>
      <c r="J15" s="65"/>
      <c r="K15" s="190">
        <f>IF(DIMENSIONS!H12="E",0,IF(J15&lt;&gt;"",J15,I15))</f>
        <v>20</v>
      </c>
      <c r="L15" s="80">
        <f t="shared" si="8"/>
        <v>0</v>
      </c>
      <c r="M15" s="191">
        <f t="shared" si="9"/>
        <v>80</v>
      </c>
      <c r="N15" s="191">
        <f t="shared" si="10"/>
        <v>20</v>
      </c>
      <c r="O15" s="80" t="str">
        <f t="shared" si="11"/>
        <v/>
      </c>
      <c r="P15" s="80">
        <f t="shared" si="12"/>
        <v>0</v>
      </c>
      <c r="Q15" s="80">
        <f t="shared" si="13"/>
        <v>20</v>
      </c>
      <c r="R15" s="80">
        <f t="shared" si="0"/>
        <v>20</v>
      </c>
      <c r="S15" s="107" t="str">
        <f t="shared" si="14"/>
        <v/>
      </c>
      <c r="T15" s="107" t="str">
        <f t="shared" si="1"/>
        <v/>
      </c>
      <c r="U15" s="107" t="str">
        <f t="shared" si="2"/>
        <v/>
      </c>
      <c r="V15" s="107" t="str">
        <f t="shared" si="15"/>
        <v/>
      </c>
      <c r="W15" s="107" t="str">
        <f t="shared" si="16"/>
        <v/>
      </c>
      <c r="X15" s="107" t="str">
        <f t="shared" si="3"/>
        <v/>
      </c>
      <c r="Y15" s="107" t="str">
        <f t="shared" si="4"/>
        <v/>
      </c>
      <c r="Z15" s="107"/>
      <c r="AA15" s="167" t="str">
        <f t="shared" si="5"/>
        <v/>
      </c>
      <c r="AB15" s="184"/>
    </row>
    <row r="16" spans="1:28" s="10" customFormat="1" ht="45" customHeight="1" thickBot="1" x14ac:dyDescent="0.3">
      <c r="A16" s="269" t="s">
        <v>629</v>
      </c>
      <c r="B16" s="42" t="s">
        <v>1689</v>
      </c>
      <c r="C16" s="270" t="s">
        <v>62</v>
      </c>
      <c r="D16" s="270" t="s">
        <v>387</v>
      </c>
      <c r="E16" s="271" t="str">
        <f t="shared" si="6"/>
        <v>last</v>
      </c>
      <c r="F16" s="78">
        <f t="shared" si="7"/>
        <v>4</v>
      </c>
      <c r="G16" s="121">
        <v>10</v>
      </c>
      <c r="H16" s="121">
        <v>30</v>
      </c>
      <c r="I16" s="272">
        <v>20</v>
      </c>
      <c r="J16" s="273"/>
      <c r="K16" s="274">
        <f>IF(DIMENSIONS!H13="E",0,IF(J16&lt;&gt;"",J16,I16))</f>
        <v>20</v>
      </c>
      <c r="L16" s="78">
        <f t="shared" si="8"/>
        <v>0</v>
      </c>
      <c r="M16" s="275">
        <f t="shared" si="9"/>
        <v>100</v>
      </c>
      <c r="N16" s="275">
        <f t="shared" si="10"/>
        <v>0</v>
      </c>
      <c r="O16" s="78">
        <f t="shared" si="11"/>
        <v>0</v>
      </c>
      <c r="P16" s="78">
        <f t="shared" si="12"/>
        <v>0</v>
      </c>
      <c r="Q16" s="78">
        <f t="shared" si="13"/>
        <v>20</v>
      </c>
      <c r="R16" s="78">
        <f t="shared" si="0"/>
        <v>20</v>
      </c>
      <c r="S16" s="105" t="str">
        <f t="shared" si="14"/>
        <v/>
      </c>
      <c r="T16" s="105" t="str">
        <f t="shared" si="1"/>
        <v/>
      </c>
      <c r="U16" s="105" t="str">
        <f t="shared" si="2"/>
        <v/>
      </c>
      <c r="V16" s="105" t="str">
        <f t="shared" si="15"/>
        <v/>
      </c>
      <c r="W16" s="105" t="str">
        <f t="shared" si="16"/>
        <v/>
      </c>
      <c r="X16" s="105" t="str">
        <f t="shared" si="3"/>
        <v/>
      </c>
      <c r="Y16" s="105" t="str">
        <f t="shared" si="4"/>
        <v/>
      </c>
      <c r="Z16" s="105"/>
      <c r="AA16" s="151" t="str">
        <f t="shared" si="5"/>
        <v/>
      </c>
      <c r="AB16" s="184"/>
    </row>
    <row r="17" spans="1:28" ht="45" customHeight="1" thickTop="1" thickBot="1" x14ac:dyDescent="0.3">
      <c r="A17" s="299" t="s">
        <v>280</v>
      </c>
      <c r="B17" s="43" t="s">
        <v>1024</v>
      </c>
      <c r="C17" s="300" t="s">
        <v>62</v>
      </c>
      <c r="D17" s="300" t="s">
        <v>388</v>
      </c>
      <c r="E17" s="301" t="str">
        <f t="shared" si="6"/>
        <v>last</v>
      </c>
      <c r="F17" s="77">
        <f t="shared" si="7"/>
        <v>1</v>
      </c>
      <c r="G17" s="122">
        <v>100</v>
      </c>
      <c r="H17" s="122">
        <v>100</v>
      </c>
      <c r="I17" s="302">
        <v>100</v>
      </c>
      <c r="J17" s="303"/>
      <c r="K17" s="304">
        <f>IF(DIMENSIONS!H14="E",0,IF(J17&lt;&gt;"",J17,I17))</f>
        <v>100</v>
      </c>
      <c r="L17" s="77">
        <f t="shared" si="8"/>
        <v>0</v>
      </c>
      <c r="M17" s="305">
        <f t="shared" si="9"/>
        <v>100</v>
      </c>
      <c r="N17" s="305">
        <f t="shared" si="10"/>
        <v>0</v>
      </c>
      <c r="O17" s="77">
        <f t="shared" si="11"/>
        <v>0</v>
      </c>
      <c r="P17" s="77">
        <f t="shared" si="12"/>
        <v>0</v>
      </c>
      <c r="Q17" s="77">
        <f t="shared" si="13"/>
        <v>100</v>
      </c>
      <c r="R17" s="77">
        <f t="shared" si="0"/>
        <v>100</v>
      </c>
      <c r="S17" s="109" t="str">
        <f t="shared" si="14"/>
        <v/>
      </c>
      <c r="T17" s="109" t="str">
        <f t="shared" si="1"/>
        <v/>
      </c>
      <c r="U17" s="109" t="str">
        <f t="shared" si="2"/>
        <v/>
      </c>
      <c r="V17" s="109" t="str">
        <f t="shared" si="15"/>
        <v/>
      </c>
      <c r="W17" s="109" t="str">
        <f t="shared" si="16"/>
        <v/>
      </c>
      <c r="X17" s="109" t="str">
        <f t="shared" si="3"/>
        <v/>
      </c>
      <c r="Y17" s="109" t="str">
        <f t="shared" si="4"/>
        <v/>
      </c>
      <c r="Z17" s="109"/>
      <c r="AA17" s="206" t="str">
        <f t="shared" si="5"/>
        <v/>
      </c>
      <c r="AB17" s="184"/>
    </row>
    <row r="18" spans="1:28" ht="45" customHeight="1" thickTop="1" thickBot="1" x14ac:dyDescent="0.3">
      <c r="A18" s="299" t="s">
        <v>281</v>
      </c>
      <c r="B18" s="43" t="s">
        <v>1031</v>
      </c>
      <c r="C18" s="300"/>
      <c r="D18" s="300"/>
      <c r="E18" s="301" t="str">
        <f t="shared" si="6"/>
        <v>last</v>
      </c>
      <c r="F18" s="77">
        <f t="shared" si="7"/>
        <v>1</v>
      </c>
      <c r="G18" s="122">
        <v>100</v>
      </c>
      <c r="H18" s="122">
        <v>100</v>
      </c>
      <c r="I18" s="302">
        <v>100</v>
      </c>
      <c r="J18" s="303"/>
      <c r="K18" s="304">
        <f>IF(DIMENSIONS!H15="E",0,IF(J18&lt;&gt;"",J18,I18))</f>
        <v>100</v>
      </c>
      <c r="L18" s="77">
        <f t="shared" si="8"/>
        <v>0</v>
      </c>
      <c r="M18" s="305">
        <f t="shared" si="9"/>
        <v>100</v>
      </c>
      <c r="N18" s="305">
        <f t="shared" si="10"/>
        <v>0</v>
      </c>
      <c r="O18" s="77">
        <f t="shared" si="11"/>
        <v>0</v>
      </c>
      <c r="P18" s="77">
        <f t="shared" si="12"/>
        <v>0</v>
      </c>
      <c r="Q18" s="77">
        <f t="shared" si="13"/>
        <v>100</v>
      </c>
      <c r="R18" s="77">
        <f t="shared" si="0"/>
        <v>100</v>
      </c>
      <c r="S18" s="109" t="str">
        <f t="shared" si="14"/>
        <v/>
      </c>
      <c r="T18" s="109" t="str">
        <f t="shared" si="1"/>
        <v/>
      </c>
      <c r="U18" s="109" t="str">
        <f t="shared" si="2"/>
        <v/>
      </c>
      <c r="V18" s="109" t="str">
        <f t="shared" si="15"/>
        <v/>
      </c>
      <c r="W18" s="109" t="str">
        <f t="shared" si="16"/>
        <v/>
      </c>
      <c r="X18" s="109" t="str">
        <f t="shared" si="3"/>
        <v/>
      </c>
      <c r="Y18" s="109" t="str">
        <f t="shared" si="4"/>
        <v/>
      </c>
      <c r="Z18" s="109"/>
      <c r="AA18" s="206" t="str">
        <f t="shared" si="5"/>
        <v/>
      </c>
      <c r="AB18" s="184"/>
    </row>
    <row r="19" spans="1:28" ht="45" customHeight="1" thickTop="1" thickBot="1" x14ac:dyDescent="0.3">
      <c r="A19" s="299" t="s">
        <v>282</v>
      </c>
      <c r="B19" s="43" t="s">
        <v>1038</v>
      </c>
      <c r="C19" s="300" t="s">
        <v>62</v>
      </c>
      <c r="D19" s="300" t="s">
        <v>389</v>
      </c>
      <c r="E19" s="301" t="str">
        <f t="shared" si="6"/>
        <v>last</v>
      </c>
      <c r="F19" s="77">
        <f t="shared" si="7"/>
        <v>1</v>
      </c>
      <c r="G19" s="122">
        <v>100</v>
      </c>
      <c r="H19" s="122">
        <v>100</v>
      </c>
      <c r="I19" s="302">
        <v>100</v>
      </c>
      <c r="J19" s="303"/>
      <c r="K19" s="304">
        <f>IF(DIMENSIONS!H16="E",0,IF(J19&lt;&gt;"",J19,I19))</f>
        <v>100</v>
      </c>
      <c r="L19" s="77">
        <f t="shared" si="8"/>
        <v>0</v>
      </c>
      <c r="M19" s="305">
        <f t="shared" si="9"/>
        <v>100</v>
      </c>
      <c r="N19" s="305">
        <f t="shared" si="10"/>
        <v>0</v>
      </c>
      <c r="O19" s="77">
        <f t="shared" si="11"/>
        <v>0</v>
      </c>
      <c r="P19" s="77">
        <f t="shared" si="12"/>
        <v>0</v>
      </c>
      <c r="Q19" s="77">
        <f t="shared" si="13"/>
        <v>100</v>
      </c>
      <c r="R19" s="77">
        <f t="shared" si="0"/>
        <v>100</v>
      </c>
      <c r="S19" s="109" t="str">
        <f t="shared" si="14"/>
        <v/>
      </c>
      <c r="T19" s="109" t="str">
        <f t="shared" si="1"/>
        <v/>
      </c>
      <c r="U19" s="109" t="str">
        <f t="shared" si="2"/>
        <v/>
      </c>
      <c r="V19" s="109" t="str">
        <f t="shared" si="15"/>
        <v/>
      </c>
      <c r="W19" s="109" t="str">
        <f t="shared" si="16"/>
        <v/>
      </c>
      <c r="X19" s="109" t="str">
        <f t="shared" si="3"/>
        <v/>
      </c>
      <c r="Y19" s="109" t="str">
        <f t="shared" si="4"/>
        <v/>
      </c>
      <c r="Z19" s="109"/>
      <c r="AA19" s="206" t="str">
        <f t="shared" si="5"/>
        <v/>
      </c>
      <c r="AB19" s="185"/>
    </row>
    <row r="20" spans="1:28" s="10" customFormat="1" ht="45" customHeight="1" thickTop="1" thickBot="1" x14ac:dyDescent="0.3">
      <c r="A20" s="284" t="s">
        <v>283</v>
      </c>
      <c r="B20" s="249" t="s">
        <v>1045</v>
      </c>
      <c r="C20" s="285" t="s">
        <v>62</v>
      </c>
      <c r="D20" s="285" t="s">
        <v>383</v>
      </c>
      <c r="E20" s="286" t="str">
        <f t="shared" si="6"/>
        <v>last</v>
      </c>
      <c r="F20" s="250">
        <f t="shared" si="7"/>
        <v>1</v>
      </c>
      <c r="G20" s="251">
        <v>100</v>
      </c>
      <c r="H20" s="251">
        <v>100</v>
      </c>
      <c r="I20" s="287">
        <v>100</v>
      </c>
      <c r="J20" s="306"/>
      <c r="K20" s="289">
        <f>IF(DIMENSIONS!H17="E",0,IF(J20&lt;&gt;"",J20,I20))</f>
        <v>100</v>
      </c>
      <c r="L20" s="250">
        <f t="shared" si="8"/>
        <v>0</v>
      </c>
      <c r="M20" s="290">
        <f t="shared" si="9"/>
        <v>100</v>
      </c>
      <c r="N20" s="290">
        <f t="shared" si="10"/>
        <v>0</v>
      </c>
      <c r="O20" s="250">
        <f t="shared" si="11"/>
        <v>0</v>
      </c>
      <c r="P20" s="250">
        <f t="shared" si="12"/>
        <v>0</v>
      </c>
      <c r="Q20" s="250">
        <f t="shared" si="13"/>
        <v>100</v>
      </c>
      <c r="R20" s="250">
        <f t="shared" si="0"/>
        <v>100</v>
      </c>
      <c r="S20" s="253" t="str">
        <f t="shared" si="14"/>
        <v/>
      </c>
      <c r="T20" s="253" t="str">
        <f t="shared" si="1"/>
        <v/>
      </c>
      <c r="U20" s="253" t="str">
        <f t="shared" si="2"/>
        <v/>
      </c>
      <c r="V20" s="253" t="str">
        <f t="shared" si="15"/>
        <v/>
      </c>
      <c r="W20" s="253" t="str">
        <f t="shared" si="16"/>
        <v/>
      </c>
      <c r="X20" s="253" t="str">
        <f t="shared" si="3"/>
        <v/>
      </c>
      <c r="Y20" s="253" t="str">
        <f t="shared" si="4"/>
        <v/>
      </c>
      <c r="Z20" s="253"/>
      <c r="AA20" s="254" t="str">
        <f t="shared" si="5"/>
        <v/>
      </c>
      <c r="AB20" s="183"/>
    </row>
    <row r="21" spans="1:28" ht="45" customHeight="1" thickBot="1" x14ac:dyDescent="0.3">
      <c r="A21" s="179" t="s">
        <v>435</v>
      </c>
      <c r="B21" s="160" t="s">
        <v>1052</v>
      </c>
      <c r="C21" s="180" t="s">
        <v>62</v>
      </c>
      <c r="D21" s="180" t="s">
        <v>384</v>
      </c>
      <c r="E21" s="181" t="str">
        <f t="shared" si="6"/>
        <v/>
      </c>
      <c r="F21" s="161">
        <f t="shared" si="7"/>
        <v>1</v>
      </c>
      <c r="G21" s="162">
        <v>30</v>
      </c>
      <c r="H21" s="162">
        <v>40</v>
      </c>
      <c r="I21" s="163">
        <v>40</v>
      </c>
      <c r="J21" s="193"/>
      <c r="K21" s="194">
        <f>IF(DIMENSIONS!H18="E",0,IF(J21&lt;&gt;"",J21,I21))</f>
        <v>40</v>
      </c>
      <c r="L21" s="161">
        <f t="shared" si="8"/>
        <v>0</v>
      </c>
      <c r="M21" s="195">
        <f t="shared" si="9"/>
        <v>40</v>
      </c>
      <c r="N21" s="195">
        <f t="shared" si="10"/>
        <v>60</v>
      </c>
      <c r="O21" s="161" t="str">
        <f t="shared" si="11"/>
        <v/>
      </c>
      <c r="P21" s="161">
        <f t="shared" si="12"/>
        <v>0</v>
      </c>
      <c r="Q21" s="161">
        <f t="shared" si="13"/>
        <v>40</v>
      </c>
      <c r="R21" s="161">
        <f t="shared" si="0"/>
        <v>40</v>
      </c>
      <c r="S21" s="119" t="str">
        <f t="shared" si="14"/>
        <v/>
      </c>
      <c r="T21" s="119" t="str">
        <f t="shared" si="1"/>
        <v/>
      </c>
      <c r="U21" s="119" t="str">
        <f t="shared" si="2"/>
        <v/>
      </c>
      <c r="V21" s="119" t="str">
        <f t="shared" si="15"/>
        <v/>
      </c>
      <c r="W21" s="119" t="str">
        <f t="shared" si="16"/>
        <v/>
      </c>
      <c r="X21" s="119" t="str">
        <f t="shared" si="3"/>
        <v/>
      </c>
      <c r="Y21" s="119" t="str">
        <f t="shared" si="4"/>
        <v/>
      </c>
      <c r="Z21" s="119"/>
      <c r="AA21" s="165" t="str">
        <f t="shared" si="5"/>
        <v/>
      </c>
      <c r="AB21" s="185"/>
    </row>
    <row r="22" spans="1:28" ht="45" customHeight="1" thickTop="1" x14ac:dyDescent="0.25">
      <c r="A22" s="30" t="s">
        <v>429</v>
      </c>
      <c r="B22" s="28" t="s">
        <v>1059</v>
      </c>
      <c r="C22" s="29" t="s">
        <v>62</v>
      </c>
      <c r="D22" s="29" t="s">
        <v>392</v>
      </c>
      <c r="E22" s="88" t="str">
        <f t="shared" si="6"/>
        <v/>
      </c>
      <c r="F22" s="80">
        <f t="shared" si="7"/>
        <v>2</v>
      </c>
      <c r="G22" s="120">
        <v>10</v>
      </c>
      <c r="H22" s="120">
        <v>30</v>
      </c>
      <c r="I22" s="126">
        <v>20</v>
      </c>
      <c r="J22" s="65"/>
      <c r="K22" s="190">
        <f>IF(DIMENSIONS!H19="E",0,IF(J22&lt;&gt;"",J22,I22))</f>
        <v>20</v>
      </c>
      <c r="L22" s="80">
        <f t="shared" si="8"/>
        <v>0</v>
      </c>
      <c r="M22" s="191">
        <f t="shared" si="9"/>
        <v>60</v>
      </c>
      <c r="N22" s="191">
        <f t="shared" si="10"/>
        <v>40</v>
      </c>
      <c r="O22" s="80" t="str">
        <f t="shared" si="11"/>
        <v/>
      </c>
      <c r="P22" s="80">
        <f t="shared" si="12"/>
        <v>0</v>
      </c>
      <c r="Q22" s="80">
        <f t="shared" si="13"/>
        <v>20</v>
      </c>
      <c r="R22" s="80">
        <f t="shared" si="0"/>
        <v>20</v>
      </c>
      <c r="S22" s="107" t="str">
        <f t="shared" si="14"/>
        <v/>
      </c>
      <c r="T22" s="107" t="str">
        <f t="shared" si="1"/>
        <v/>
      </c>
      <c r="U22" s="107" t="str">
        <f t="shared" si="2"/>
        <v/>
      </c>
      <c r="V22" s="107" t="str">
        <f t="shared" si="15"/>
        <v/>
      </c>
      <c r="W22" s="107" t="str">
        <f t="shared" si="16"/>
        <v/>
      </c>
      <c r="X22" s="107" t="str">
        <f t="shared" si="3"/>
        <v/>
      </c>
      <c r="Y22" s="107" t="str">
        <f t="shared" si="4"/>
        <v/>
      </c>
      <c r="Z22" s="107"/>
      <c r="AA22" s="167" t="str">
        <f t="shared" si="5"/>
        <v/>
      </c>
      <c r="AB22" s="183"/>
    </row>
    <row r="23" spans="1:28" ht="45" customHeight="1" thickBot="1" x14ac:dyDescent="0.3">
      <c r="A23" s="30" t="s">
        <v>430</v>
      </c>
      <c r="B23" s="28" t="s">
        <v>1066</v>
      </c>
      <c r="C23" s="29" t="s">
        <v>62</v>
      </c>
      <c r="D23" s="29" t="s">
        <v>393</v>
      </c>
      <c r="E23" s="88" t="str">
        <f t="shared" si="6"/>
        <v/>
      </c>
      <c r="F23" s="80">
        <f t="shared" si="7"/>
        <v>3</v>
      </c>
      <c r="G23" s="120">
        <v>10</v>
      </c>
      <c r="H23" s="120">
        <v>30</v>
      </c>
      <c r="I23" s="126">
        <v>20</v>
      </c>
      <c r="J23" s="65"/>
      <c r="K23" s="190">
        <f>IF(DIMENSIONS!H20="E",0,IF(J23&lt;&gt;"",J23,I23))</f>
        <v>20</v>
      </c>
      <c r="L23" s="80">
        <f t="shared" si="8"/>
        <v>0</v>
      </c>
      <c r="M23" s="191">
        <f t="shared" si="9"/>
        <v>80</v>
      </c>
      <c r="N23" s="191">
        <f t="shared" si="10"/>
        <v>20</v>
      </c>
      <c r="O23" s="80" t="str">
        <f t="shared" si="11"/>
        <v/>
      </c>
      <c r="P23" s="80">
        <f t="shared" si="12"/>
        <v>0</v>
      </c>
      <c r="Q23" s="80">
        <f t="shared" si="13"/>
        <v>20</v>
      </c>
      <c r="R23" s="80">
        <f t="shared" si="0"/>
        <v>20</v>
      </c>
      <c r="S23" s="107" t="str">
        <f t="shared" si="14"/>
        <v/>
      </c>
      <c r="T23" s="107" t="str">
        <f t="shared" si="1"/>
        <v/>
      </c>
      <c r="U23" s="107" t="str">
        <f t="shared" si="2"/>
        <v/>
      </c>
      <c r="V23" s="107" t="str">
        <f t="shared" si="15"/>
        <v/>
      </c>
      <c r="W23" s="107" t="str">
        <f t="shared" si="16"/>
        <v/>
      </c>
      <c r="X23" s="107" t="str">
        <f t="shared" si="3"/>
        <v/>
      </c>
      <c r="Y23" s="107" t="str">
        <f t="shared" si="4"/>
        <v/>
      </c>
      <c r="Z23" s="107"/>
      <c r="AA23" s="167" t="str">
        <f t="shared" si="5"/>
        <v/>
      </c>
      <c r="AB23" s="185"/>
    </row>
    <row r="24" spans="1:28" ht="45" customHeight="1" thickTop="1" thickBot="1" x14ac:dyDescent="0.3">
      <c r="A24" s="269" t="s">
        <v>1380</v>
      </c>
      <c r="B24" s="42" t="s">
        <v>1690</v>
      </c>
      <c r="C24" s="270" t="s">
        <v>62</v>
      </c>
      <c r="D24" s="270" t="s">
        <v>390</v>
      </c>
      <c r="E24" s="271" t="str">
        <f t="shared" si="6"/>
        <v>last</v>
      </c>
      <c r="F24" s="78">
        <f t="shared" si="7"/>
        <v>4</v>
      </c>
      <c r="G24" s="121">
        <v>10</v>
      </c>
      <c r="H24" s="121">
        <v>30</v>
      </c>
      <c r="I24" s="272">
        <v>20</v>
      </c>
      <c r="J24" s="273"/>
      <c r="K24" s="274">
        <f>IF(DIMENSIONS!H21="E",0,IF(J24&lt;&gt;"",J24,I24))</f>
        <v>20</v>
      </c>
      <c r="L24" s="78">
        <f t="shared" si="8"/>
        <v>0</v>
      </c>
      <c r="M24" s="275">
        <f t="shared" si="9"/>
        <v>100</v>
      </c>
      <c r="N24" s="275">
        <f t="shared" si="10"/>
        <v>0</v>
      </c>
      <c r="O24" s="78">
        <f t="shared" si="11"/>
        <v>0</v>
      </c>
      <c r="P24" s="78">
        <f t="shared" si="12"/>
        <v>0</v>
      </c>
      <c r="Q24" s="78">
        <f t="shared" si="13"/>
        <v>20</v>
      </c>
      <c r="R24" s="78">
        <f t="shared" si="0"/>
        <v>20</v>
      </c>
      <c r="S24" s="105" t="str">
        <f t="shared" si="14"/>
        <v/>
      </c>
      <c r="T24" s="105" t="str">
        <f t="shared" si="1"/>
        <v/>
      </c>
      <c r="U24" s="105" t="str">
        <f t="shared" si="2"/>
        <v/>
      </c>
      <c r="V24" s="105" t="str">
        <f t="shared" si="15"/>
        <v/>
      </c>
      <c r="W24" s="105" t="str">
        <f t="shared" si="16"/>
        <v/>
      </c>
      <c r="X24" s="105" t="str">
        <f t="shared" si="3"/>
        <v/>
      </c>
      <c r="Y24" s="105" t="str">
        <f t="shared" si="4"/>
        <v/>
      </c>
      <c r="Z24" s="105"/>
      <c r="AA24" s="151" t="str">
        <f t="shared" si="5"/>
        <v/>
      </c>
      <c r="AB24" s="183"/>
    </row>
    <row r="25" spans="1:28" ht="45" customHeight="1" thickTop="1" thickBot="1" x14ac:dyDescent="0.3">
      <c r="A25" s="299" t="s">
        <v>431</v>
      </c>
      <c r="B25" s="43" t="s">
        <v>1080</v>
      </c>
      <c r="C25" s="300" t="s">
        <v>62</v>
      </c>
      <c r="D25" s="300" t="s">
        <v>391</v>
      </c>
      <c r="E25" s="301" t="str">
        <f t="shared" si="6"/>
        <v>last</v>
      </c>
      <c r="F25" s="77">
        <f t="shared" si="7"/>
        <v>1</v>
      </c>
      <c r="G25" s="122">
        <v>100</v>
      </c>
      <c r="H25" s="122">
        <v>100</v>
      </c>
      <c r="I25" s="302">
        <v>100</v>
      </c>
      <c r="J25" s="303"/>
      <c r="K25" s="304">
        <f>IF(DIMENSIONS!H22="E",0,IF(J25&lt;&gt;"",J25,I25))</f>
        <v>100</v>
      </c>
      <c r="L25" s="77">
        <f t="shared" si="8"/>
        <v>0</v>
      </c>
      <c r="M25" s="305">
        <f t="shared" si="9"/>
        <v>100</v>
      </c>
      <c r="N25" s="305">
        <f t="shared" si="10"/>
        <v>0</v>
      </c>
      <c r="O25" s="77">
        <f t="shared" si="11"/>
        <v>0</v>
      </c>
      <c r="P25" s="77">
        <f t="shared" si="12"/>
        <v>0</v>
      </c>
      <c r="Q25" s="77">
        <f t="shared" si="13"/>
        <v>100</v>
      </c>
      <c r="R25" s="77">
        <f t="shared" si="0"/>
        <v>100</v>
      </c>
      <c r="S25" s="109" t="str">
        <f t="shared" si="14"/>
        <v/>
      </c>
      <c r="T25" s="109" t="str">
        <f t="shared" si="1"/>
        <v/>
      </c>
      <c r="U25" s="109" t="str">
        <f t="shared" si="2"/>
        <v/>
      </c>
      <c r="V25" s="109" t="str">
        <f t="shared" si="15"/>
        <v/>
      </c>
      <c r="W25" s="109" t="str">
        <f t="shared" si="16"/>
        <v/>
      </c>
      <c r="X25" s="109" t="str">
        <f t="shared" si="3"/>
        <v/>
      </c>
      <c r="Y25" s="109" t="str">
        <f t="shared" si="4"/>
        <v/>
      </c>
      <c r="Z25" s="109"/>
      <c r="AA25" s="206" t="str">
        <f t="shared" si="5"/>
        <v/>
      </c>
      <c r="AB25" s="185"/>
    </row>
    <row r="26" spans="1:28" ht="45" customHeight="1" thickTop="1" thickBot="1" x14ac:dyDescent="0.3">
      <c r="A26" s="299" t="s">
        <v>432</v>
      </c>
      <c r="B26" s="43" t="s">
        <v>1087</v>
      </c>
      <c r="C26" s="300" t="s">
        <v>62</v>
      </c>
      <c r="D26" s="300" t="s">
        <v>394</v>
      </c>
      <c r="E26" s="301" t="str">
        <f t="shared" si="6"/>
        <v>last</v>
      </c>
      <c r="F26" s="77">
        <f t="shared" si="7"/>
        <v>1</v>
      </c>
      <c r="G26" s="122">
        <v>100</v>
      </c>
      <c r="H26" s="122">
        <v>100</v>
      </c>
      <c r="I26" s="302">
        <v>100</v>
      </c>
      <c r="J26" s="303"/>
      <c r="K26" s="304">
        <f>IF(DIMENSIONS!H23="E",0,IF(J26&lt;&gt;"",J26,I26))</f>
        <v>100</v>
      </c>
      <c r="L26" s="77">
        <f t="shared" si="8"/>
        <v>0</v>
      </c>
      <c r="M26" s="305">
        <f t="shared" si="9"/>
        <v>100</v>
      </c>
      <c r="N26" s="305">
        <f t="shared" si="10"/>
        <v>0</v>
      </c>
      <c r="O26" s="77">
        <f t="shared" si="11"/>
        <v>0</v>
      </c>
      <c r="P26" s="77">
        <f t="shared" si="12"/>
        <v>0</v>
      </c>
      <c r="Q26" s="77">
        <f t="shared" si="13"/>
        <v>100</v>
      </c>
      <c r="R26" s="77">
        <f t="shared" si="0"/>
        <v>100</v>
      </c>
      <c r="S26" s="109" t="str">
        <f t="shared" si="14"/>
        <v/>
      </c>
      <c r="T26" s="109" t="str">
        <f t="shared" si="1"/>
        <v/>
      </c>
      <c r="U26" s="109" t="str">
        <f t="shared" si="2"/>
        <v/>
      </c>
      <c r="V26" s="109" t="str">
        <f t="shared" si="15"/>
        <v/>
      </c>
      <c r="W26" s="109" t="str">
        <f t="shared" si="16"/>
        <v/>
      </c>
      <c r="X26" s="109" t="str">
        <f t="shared" si="3"/>
        <v/>
      </c>
      <c r="Y26" s="109" t="str">
        <f t="shared" si="4"/>
        <v/>
      </c>
      <c r="Z26" s="109"/>
      <c r="AA26" s="206" t="str">
        <f t="shared" si="5"/>
        <v/>
      </c>
      <c r="AB26" s="183"/>
    </row>
    <row r="27" spans="1:28" ht="45" customHeight="1" thickTop="1" thickBot="1" x14ac:dyDescent="0.3">
      <c r="A27" s="299" t="s">
        <v>631</v>
      </c>
      <c r="B27" s="43" t="s">
        <v>1094</v>
      </c>
      <c r="C27" s="300" t="s">
        <v>62</v>
      </c>
      <c r="D27" s="300" t="s">
        <v>395</v>
      </c>
      <c r="E27" s="301" t="str">
        <f t="shared" si="6"/>
        <v>last</v>
      </c>
      <c r="F27" s="77">
        <f t="shared" si="7"/>
        <v>1</v>
      </c>
      <c r="G27" s="122">
        <v>100</v>
      </c>
      <c r="H27" s="122">
        <v>100</v>
      </c>
      <c r="I27" s="302">
        <v>100</v>
      </c>
      <c r="J27" s="303"/>
      <c r="K27" s="304">
        <f>IF(DIMENSIONS!H24="E",0,IF(J27&lt;&gt;"",J27,I27))</f>
        <v>100</v>
      </c>
      <c r="L27" s="77">
        <f t="shared" si="8"/>
        <v>0</v>
      </c>
      <c r="M27" s="305">
        <f t="shared" si="9"/>
        <v>100</v>
      </c>
      <c r="N27" s="305">
        <f t="shared" si="10"/>
        <v>0</v>
      </c>
      <c r="O27" s="77">
        <f t="shared" si="11"/>
        <v>0</v>
      </c>
      <c r="P27" s="77">
        <f t="shared" si="12"/>
        <v>0</v>
      </c>
      <c r="Q27" s="77">
        <f t="shared" si="13"/>
        <v>100</v>
      </c>
      <c r="R27" s="77">
        <f t="shared" si="0"/>
        <v>100</v>
      </c>
      <c r="S27" s="109" t="str">
        <f t="shared" si="14"/>
        <v/>
      </c>
      <c r="T27" s="109" t="str">
        <f t="shared" si="1"/>
        <v/>
      </c>
      <c r="U27" s="109" t="str">
        <f t="shared" si="2"/>
        <v/>
      </c>
      <c r="V27" s="109" t="str">
        <f t="shared" si="15"/>
        <v/>
      </c>
      <c r="W27" s="109" t="str">
        <f t="shared" si="16"/>
        <v/>
      </c>
      <c r="X27" s="109" t="str">
        <f t="shared" si="3"/>
        <v/>
      </c>
      <c r="Y27" s="109" t="str">
        <f t="shared" si="4"/>
        <v/>
      </c>
      <c r="Z27" s="109"/>
      <c r="AA27" s="206" t="str">
        <f t="shared" si="5"/>
        <v/>
      </c>
      <c r="AB27" s="188"/>
    </row>
    <row r="28" spans="1:28" ht="45" customHeight="1" thickTop="1" thickBot="1" x14ac:dyDescent="0.3">
      <c r="A28" s="284" t="s">
        <v>1383</v>
      </c>
      <c r="B28" s="249" t="s">
        <v>1101</v>
      </c>
      <c r="C28" s="285" t="s">
        <v>62</v>
      </c>
      <c r="D28" s="285" t="s">
        <v>396</v>
      </c>
      <c r="E28" s="286" t="str">
        <f t="shared" si="6"/>
        <v>last</v>
      </c>
      <c r="F28" s="250">
        <f t="shared" si="7"/>
        <v>1</v>
      </c>
      <c r="G28" s="251">
        <v>100</v>
      </c>
      <c r="H28" s="251">
        <v>100</v>
      </c>
      <c r="I28" s="287">
        <v>100</v>
      </c>
      <c r="J28" s="306"/>
      <c r="K28" s="289">
        <f>IF(DIMENSIONS!H25="E",0,IF(J28&lt;&gt;"",J28,I28))</f>
        <v>100</v>
      </c>
      <c r="L28" s="250">
        <f t="shared" si="8"/>
        <v>0</v>
      </c>
      <c r="M28" s="290">
        <f t="shared" si="9"/>
        <v>100</v>
      </c>
      <c r="N28" s="290">
        <f t="shared" si="10"/>
        <v>0</v>
      </c>
      <c r="O28" s="250">
        <f t="shared" si="11"/>
        <v>0</v>
      </c>
      <c r="P28" s="250">
        <f t="shared" si="12"/>
        <v>0</v>
      </c>
      <c r="Q28" s="250">
        <f t="shared" si="13"/>
        <v>100</v>
      </c>
      <c r="R28" s="250">
        <f t="shared" si="0"/>
        <v>100</v>
      </c>
      <c r="S28" s="253" t="str">
        <f t="shared" si="14"/>
        <v/>
      </c>
      <c r="T28" s="253" t="str">
        <f t="shared" si="1"/>
        <v/>
      </c>
      <c r="U28" s="253" t="str">
        <f t="shared" si="2"/>
        <v/>
      </c>
      <c r="V28" s="253" t="str">
        <f t="shared" si="15"/>
        <v/>
      </c>
      <c r="W28" s="253" t="str">
        <f t="shared" si="16"/>
        <v/>
      </c>
      <c r="X28" s="253" t="str">
        <f t="shared" si="3"/>
        <v/>
      </c>
      <c r="Y28" s="253" t="str">
        <f t="shared" si="4"/>
        <v/>
      </c>
      <c r="Z28" s="253"/>
      <c r="AA28" s="254" t="str">
        <f t="shared" si="5"/>
        <v/>
      </c>
      <c r="AB28" s="183"/>
    </row>
    <row r="29" spans="1:28" ht="45" customHeight="1" x14ac:dyDescent="0.25">
      <c r="A29" s="228" t="s">
        <v>436</v>
      </c>
      <c r="B29" s="61" t="s">
        <v>1108</v>
      </c>
      <c r="C29" s="229" t="s">
        <v>62</v>
      </c>
      <c r="D29" s="229" t="s">
        <v>397</v>
      </c>
      <c r="E29" s="87" t="str">
        <f t="shared" si="6"/>
        <v/>
      </c>
      <c r="F29" s="76">
        <f t="shared" si="7"/>
        <v>1</v>
      </c>
      <c r="G29" s="162">
        <v>30</v>
      </c>
      <c r="H29" s="162">
        <v>40</v>
      </c>
      <c r="I29" s="163">
        <v>40</v>
      </c>
      <c r="J29" s="64"/>
      <c r="K29" s="98">
        <f>IF(DIMENSIONS!H26="E",0,IF(J29&lt;&gt;"",J29,I29))</f>
        <v>40</v>
      </c>
      <c r="L29" s="76">
        <f t="shared" si="8"/>
        <v>0</v>
      </c>
      <c r="M29" s="268">
        <f t="shared" si="9"/>
        <v>40</v>
      </c>
      <c r="N29" s="268">
        <f t="shared" si="10"/>
        <v>60</v>
      </c>
      <c r="O29" s="76" t="str">
        <f t="shared" si="11"/>
        <v/>
      </c>
      <c r="P29" s="76">
        <f t="shared" si="12"/>
        <v>0</v>
      </c>
      <c r="Q29" s="76">
        <f t="shared" si="13"/>
        <v>40</v>
      </c>
      <c r="R29" s="76">
        <f t="shared" si="0"/>
        <v>40</v>
      </c>
      <c r="S29" s="71" t="str">
        <f t="shared" si="14"/>
        <v/>
      </c>
      <c r="T29" s="71" t="str">
        <f t="shared" si="1"/>
        <v/>
      </c>
      <c r="U29" s="71" t="str">
        <f t="shared" si="2"/>
        <v/>
      </c>
      <c r="V29" s="71" t="str">
        <f t="shared" si="15"/>
        <v/>
      </c>
      <c r="W29" s="71" t="str">
        <f t="shared" si="16"/>
        <v/>
      </c>
      <c r="X29" s="71" t="str">
        <f t="shared" si="3"/>
        <v/>
      </c>
      <c r="Y29" s="71" t="str">
        <f t="shared" si="4"/>
        <v/>
      </c>
      <c r="Z29" s="71"/>
      <c r="AA29" s="149" t="str">
        <f t="shared" si="5"/>
        <v/>
      </c>
      <c r="AB29" s="184"/>
    </row>
    <row r="30" spans="1:28" ht="45" customHeight="1" thickBot="1" x14ac:dyDescent="0.3">
      <c r="A30" s="30" t="s">
        <v>437</v>
      </c>
      <c r="B30" s="28" t="s">
        <v>1115</v>
      </c>
      <c r="C30" s="29" t="s">
        <v>62</v>
      </c>
      <c r="D30" s="29" t="s">
        <v>398</v>
      </c>
      <c r="E30" s="88" t="str">
        <f t="shared" si="6"/>
        <v/>
      </c>
      <c r="F30" s="80">
        <f t="shared" si="7"/>
        <v>2</v>
      </c>
      <c r="G30" s="120">
        <v>10</v>
      </c>
      <c r="H30" s="120">
        <v>30</v>
      </c>
      <c r="I30" s="126">
        <v>20</v>
      </c>
      <c r="J30" s="65"/>
      <c r="K30" s="190">
        <f>IF(DIMENSIONS!H27="E",0,IF(J30&lt;&gt;"",J30,I30))</f>
        <v>20</v>
      </c>
      <c r="L30" s="80">
        <f t="shared" si="8"/>
        <v>0</v>
      </c>
      <c r="M30" s="191">
        <f t="shared" si="9"/>
        <v>60</v>
      </c>
      <c r="N30" s="191">
        <f t="shared" si="10"/>
        <v>40</v>
      </c>
      <c r="O30" s="80" t="str">
        <f t="shared" si="11"/>
        <v/>
      </c>
      <c r="P30" s="80">
        <f t="shared" si="12"/>
        <v>0</v>
      </c>
      <c r="Q30" s="80">
        <f t="shared" si="13"/>
        <v>20</v>
      </c>
      <c r="R30" s="80">
        <f t="shared" si="0"/>
        <v>20</v>
      </c>
      <c r="S30" s="107" t="str">
        <f t="shared" si="14"/>
        <v/>
      </c>
      <c r="T30" s="107" t="str">
        <f t="shared" si="1"/>
        <v/>
      </c>
      <c r="U30" s="107" t="str">
        <f t="shared" si="2"/>
        <v/>
      </c>
      <c r="V30" s="107" t="str">
        <f t="shared" si="15"/>
        <v/>
      </c>
      <c r="W30" s="107" t="str">
        <f t="shared" si="16"/>
        <v/>
      </c>
      <c r="X30" s="107" t="str">
        <f t="shared" si="3"/>
        <v/>
      </c>
      <c r="Y30" s="107" t="str">
        <f t="shared" si="4"/>
        <v/>
      </c>
      <c r="Z30" s="107"/>
      <c r="AA30" s="167" t="str">
        <f t="shared" si="5"/>
        <v/>
      </c>
      <c r="AB30" s="185"/>
    </row>
    <row r="31" spans="1:28" ht="45" customHeight="1" thickTop="1" thickBot="1" x14ac:dyDescent="0.3">
      <c r="A31" s="30" t="s">
        <v>1385</v>
      </c>
      <c r="B31" s="28" t="s">
        <v>1122</v>
      </c>
      <c r="C31" s="29" t="s">
        <v>62</v>
      </c>
      <c r="D31" s="29" t="s">
        <v>401</v>
      </c>
      <c r="E31" s="88" t="str">
        <f t="shared" si="6"/>
        <v/>
      </c>
      <c r="F31" s="80">
        <f t="shared" si="7"/>
        <v>3</v>
      </c>
      <c r="G31" s="120">
        <v>10</v>
      </c>
      <c r="H31" s="120">
        <v>30</v>
      </c>
      <c r="I31" s="126">
        <v>20</v>
      </c>
      <c r="J31" s="192"/>
      <c r="K31" s="190">
        <f>IF(DIMENSIONS!H28="E",0,IF(J31&lt;&gt;"",J31,I31))</f>
        <v>20</v>
      </c>
      <c r="L31" s="80">
        <f t="shared" si="8"/>
        <v>0</v>
      </c>
      <c r="M31" s="191">
        <f t="shared" si="9"/>
        <v>80</v>
      </c>
      <c r="N31" s="191">
        <f t="shared" si="10"/>
        <v>20</v>
      </c>
      <c r="O31" s="80" t="str">
        <f t="shared" si="11"/>
        <v/>
      </c>
      <c r="P31" s="80">
        <f t="shared" si="12"/>
        <v>0</v>
      </c>
      <c r="Q31" s="80">
        <f t="shared" si="13"/>
        <v>20</v>
      </c>
      <c r="R31" s="80">
        <f t="shared" si="0"/>
        <v>20</v>
      </c>
      <c r="S31" s="107" t="str">
        <f t="shared" si="14"/>
        <v/>
      </c>
      <c r="T31" s="107" t="str">
        <f t="shared" si="1"/>
        <v/>
      </c>
      <c r="U31" s="107" t="str">
        <f t="shared" si="2"/>
        <v/>
      </c>
      <c r="V31" s="107" t="str">
        <f t="shared" si="15"/>
        <v/>
      </c>
      <c r="W31" s="107" t="str">
        <f t="shared" si="16"/>
        <v/>
      </c>
      <c r="X31" s="107" t="str">
        <f t="shared" si="3"/>
        <v/>
      </c>
      <c r="Y31" s="107" t="str">
        <f t="shared" si="4"/>
        <v/>
      </c>
      <c r="Z31" s="107"/>
      <c r="AA31" s="167" t="str">
        <f t="shared" si="5"/>
        <v/>
      </c>
      <c r="AB31" s="186"/>
    </row>
    <row r="32" spans="1:28" ht="45" customHeight="1" thickTop="1" thickBot="1" x14ac:dyDescent="0.3">
      <c r="A32" s="269" t="s">
        <v>1387</v>
      </c>
      <c r="B32" s="42" t="s">
        <v>1691</v>
      </c>
      <c r="C32" s="270" t="s">
        <v>62</v>
      </c>
      <c r="D32" s="270" t="s">
        <v>399</v>
      </c>
      <c r="E32" s="271" t="str">
        <f t="shared" si="6"/>
        <v>last</v>
      </c>
      <c r="F32" s="78">
        <f t="shared" si="7"/>
        <v>4</v>
      </c>
      <c r="G32" s="121">
        <v>10</v>
      </c>
      <c r="H32" s="121">
        <v>30</v>
      </c>
      <c r="I32" s="272">
        <v>20</v>
      </c>
      <c r="J32" s="295"/>
      <c r="K32" s="274">
        <f>IF(DIMENSIONS!H29="E",0,IF(J32&lt;&gt;"",J32,I32))</f>
        <v>20</v>
      </c>
      <c r="L32" s="78">
        <f t="shared" si="8"/>
        <v>0</v>
      </c>
      <c r="M32" s="275">
        <f t="shared" si="9"/>
        <v>100</v>
      </c>
      <c r="N32" s="275">
        <f t="shared" si="10"/>
        <v>0</v>
      </c>
      <c r="O32" s="78">
        <f t="shared" si="11"/>
        <v>0</v>
      </c>
      <c r="P32" s="78">
        <f t="shared" si="12"/>
        <v>0</v>
      </c>
      <c r="Q32" s="78">
        <f t="shared" si="13"/>
        <v>20</v>
      </c>
      <c r="R32" s="78">
        <f t="shared" si="0"/>
        <v>20</v>
      </c>
      <c r="S32" s="105" t="str">
        <f t="shared" si="14"/>
        <v/>
      </c>
      <c r="T32" s="105" t="str">
        <f t="shared" si="1"/>
        <v/>
      </c>
      <c r="U32" s="105" t="str">
        <f t="shared" si="2"/>
        <v/>
      </c>
      <c r="V32" s="105" t="str">
        <f t="shared" si="15"/>
        <v/>
      </c>
      <c r="W32" s="105" t="str">
        <f t="shared" si="16"/>
        <v/>
      </c>
      <c r="X32" s="105" t="str">
        <f t="shared" si="3"/>
        <v/>
      </c>
      <c r="Y32" s="105" t="str">
        <f t="shared" si="4"/>
        <v/>
      </c>
      <c r="Z32" s="105"/>
      <c r="AA32" s="151" t="str">
        <f t="shared" si="5"/>
        <v/>
      </c>
      <c r="AB32" s="186"/>
    </row>
    <row r="33" spans="1:28" ht="45" customHeight="1" thickTop="1" thickBot="1" x14ac:dyDescent="0.3">
      <c r="A33" s="299" t="s">
        <v>438</v>
      </c>
      <c r="B33" s="43" t="s">
        <v>1136</v>
      </c>
      <c r="C33" s="300" t="s">
        <v>62</v>
      </c>
      <c r="D33" s="300" t="s">
        <v>400</v>
      </c>
      <c r="E33" s="301" t="str">
        <f t="shared" si="6"/>
        <v>last</v>
      </c>
      <c r="F33" s="77">
        <f t="shared" si="7"/>
        <v>1</v>
      </c>
      <c r="G33" s="122">
        <v>100</v>
      </c>
      <c r="H33" s="122">
        <v>100</v>
      </c>
      <c r="I33" s="302">
        <v>100</v>
      </c>
      <c r="J33" s="307"/>
      <c r="K33" s="304">
        <f>IF(DIMENSIONS!H30="E",0,IF(J33&lt;&gt;"",J33,I33))</f>
        <v>100</v>
      </c>
      <c r="L33" s="77">
        <f t="shared" si="8"/>
        <v>0</v>
      </c>
      <c r="M33" s="305">
        <f t="shared" si="9"/>
        <v>100</v>
      </c>
      <c r="N33" s="305">
        <f t="shared" si="10"/>
        <v>0</v>
      </c>
      <c r="O33" s="77">
        <f t="shared" si="11"/>
        <v>0</v>
      </c>
      <c r="P33" s="77">
        <f t="shared" si="12"/>
        <v>0</v>
      </c>
      <c r="Q33" s="77">
        <f t="shared" si="13"/>
        <v>100</v>
      </c>
      <c r="R33" s="77">
        <f t="shared" si="0"/>
        <v>100</v>
      </c>
      <c r="S33" s="109" t="str">
        <f t="shared" si="14"/>
        <v/>
      </c>
      <c r="T33" s="109" t="str">
        <f t="shared" si="1"/>
        <v/>
      </c>
      <c r="U33" s="109" t="str">
        <f t="shared" si="2"/>
        <v/>
      </c>
      <c r="V33" s="109" t="str">
        <f t="shared" si="15"/>
        <v/>
      </c>
      <c r="W33" s="109" t="str">
        <f t="shared" si="16"/>
        <v/>
      </c>
      <c r="X33" s="109" t="str">
        <f t="shared" si="3"/>
        <v/>
      </c>
      <c r="Y33" s="109" t="str">
        <f t="shared" si="4"/>
        <v/>
      </c>
      <c r="Z33" s="109"/>
      <c r="AA33" s="206" t="str">
        <f t="shared" si="5"/>
        <v/>
      </c>
      <c r="AB33" s="187"/>
    </row>
    <row r="34" spans="1:28" ht="45" customHeight="1" thickTop="1" thickBot="1" x14ac:dyDescent="0.3">
      <c r="A34" s="299" t="s">
        <v>439</v>
      </c>
      <c r="B34" s="43" t="s">
        <v>1143</v>
      </c>
      <c r="C34" s="300" t="s">
        <v>62</v>
      </c>
      <c r="D34" s="300" t="s">
        <v>402</v>
      </c>
      <c r="E34" s="301" t="str">
        <f t="shared" si="6"/>
        <v>last</v>
      </c>
      <c r="F34" s="77">
        <f t="shared" si="7"/>
        <v>1</v>
      </c>
      <c r="G34" s="122">
        <v>100</v>
      </c>
      <c r="H34" s="122">
        <v>100</v>
      </c>
      <c r="I34" s="302">
        <v>100</v>
      </c>
      <c r="J34" s="303"/>
      <c r="K34" s="304">
        <f>IF(DIMENSIONS!H31="E",0,IF(J34&lt;&gt;"",J34,I34))</f>
        <v>100</v>
      </c>
      <c r="L34" s="77">
        <f t="shared" si="8"/>
        <v>0</v>
      </c>
      <c r="M34" s="305">
        <f t="shared" si="9"/>
        <v>100</v>
      </c>
      <c r="N34" s="305">
        <f t="shared" si="10"/>
        <v>0</v>
      </c>
      <c r="O34" s="77">
        <f t="shared" si="11"/>
        <v>0</v>
      </c>
      <c r="P34" s="77">
        <f t="shared" si="12"/>
        <v>0</v>
      </c>
      <c r="Q34" s="77">
        <f t="shared" si="13"/>
        <v>100</v>
      </c>
      <c r="R34" s="77">
        <f t="shared" si="0"/>
        <v>100</v>
      </c>
      <c r="S34" s="109" t="str">
        <f t="shared" si="14"/>
        <v/>
      </c>
      <c r="T34" s="109" t="str">
        <f t="shared" si="1"/>
        <v/>
      </c>
      <c r="U34" s="109" t="str">
        <f t="shared" si="2"/>
        <v/>
      </c>
      <c r="V34" s="109" t="str">
        <f t="shared" si="15"/>
        <v/>
      </c>
      <c r="W34" s="109" t="str">
        <f t="shared" si="16"/>
        <v/>
      </c>
      <c r="X34" s="109" t="str">
        <f t="shared" si="3"/>
        <v/>
      </c>
      <c r="Y34" s="109" t="str">
        <f t="shared" si="4"/>
        <v/>
      </c>
      <c r="Z34" s="109"/>
      <c r="AA34" s="206" t="str">
        <f t="shared" si="5"/>
        <v/>
      </c>
      <c r="AB34" s="183"/>
    </row>
    <row r="35" spans="1:28" ht="45" customHeight="1" thickTop="1" thickBot="1" x14ac:dyDescent="0.3">
      <c r="A35" s="299" t="s">
        <v>440</v>
      </c>
      <c r="B35" s="43" t="s">
        <v>1692</v>
      </c>
      <c r="C35" s="300" t="s">
        <v>62</v>
      </c>
      <c r="D35" s="300" t="s">
        <v>403</v>
      </c>
      <c r="E35" s="301" t="str">
        <f t="shared" si="6"/>
        <v>last</v>
      </c>
      <c r="F35" s="77">
        <f t="shared" si="7"/>
        <v>1</v>
      </c>
      <c r="G35" s="122">
        <v>100</v>
      </c>
      <c r="H35" s="122">
        <v>100</v>
      </c>
      <c r="I35" s="302">
        <v>100</v>
      </c>
      <c r="J35" s="303"/>
      <c r="K35" s="304">
        <f>IF(DIMENSIONS!H32="E",0,IF(J35&lt;&gt;"",J35,I35))</f>
        <v>100</v>
      </c>
      <c r="L35" s="77">
        <f t="shared" si="8"/>
        <v>0</v>
      </c>
      <c r="M35" s="305">
        <f t="shared" si="9"/>
        <v>100</v>
      </c>
      <c r="N35" s="305">
        <f t="shared" si="10"/>
        <v>0</v>
      </c>
      <c r="O35" s="77">
        <f t="shared" si="11"/>
        <v>0</v>
      </c>
      <c r="P35" s="77">
        <f t="shared" si="12"/>
        <v>0</v>
      </c>
      <c r="Q35" s="77">
        <f t="shared" si="13"/>
        <v>100</v>
      </c>
      <c r="R35" s="77">
        <f t="shared" si="0"/>
        <v>100</v>
      </c>
      <c r="S35" s="109" t="str">
        <f t="shared" si="14"/>
        <v/>
      </c>
      <c r="T35" s="109" t="str">
        <f t="shared" si="1"/>
        <v/>
      </c>
      <c r="U35" s="109" t="str">
        <f t="shared" si="2"/>
        <v/>
      </c>
      <c r="V35" s="109" t="str">
        <f t="shared" si="15"/>
        <v/>
      </c>
      <c r="W35" s="109" t="str">
        <f t="shared" si="16"/>
        <v/>
      </c>
      <c r="X35" s="109" t="str">
        <f t="shared" si="3"/>
        <v/>
      </c>
      <c r="Y35" s="109" t="str">
        <f t="shared" si="4"/>
        <v/>
      </c>
      <c r="Z35" s="109"/>
      <c r="AA35" s="206" t="str">
        <f t="shared" si="5"/>
        <v/>
      </c>
      <c r="AB35" s="185"/>
    </row>
    <row r="36" spans="1:28" ht="45" customHeight="1" thickTop="1" thickBot="1" x14ac:dyDescent="0.3">
      <c r="A36" s="284" t="s">
        <v>441</v>
      </c>
      <c r="B36" s="249" t="s">
        <v>1157</v>
      </c>
      <c r="C36" s="285" t="s">
        <v>62</v>
      </c>
      <c r="D36" s="285" t="s">
        <v>404</v>
      </c>
      <c r="E36" s="286" t="str">
        <f t="shared" si="6"/>
        <v>last</v>
      </c>
      <c r="F36" s="250">
        <f t="shared" si="7"/>
        <v>1</v>
      </c>
      <c r="G36" s="251">
        <v>100</v>
      </c>
      <c r="H36" s="251">
        <v>100</v>
      </c>
      <c r="I36" s="287">
        <v>100</v>
      </c>
      <c r="J36" s="288"/>
      <c r="K36" s="289">
        <f>IF(DIMENSIONS!H33="E",0,IF(J36&lt;&gt;"",J36,I36))</f>
        <v>100</v>
      </c>
      <c r="L36" s="250">
        <f t="shared" si="8"/>
        <v>0</v>
      </c>
      <c r="M36" s="290">
        <f t="shared" si="9"/>
        <v>100</v>
      </c>
      <c r="N36" s="290">
        <f t="shared" si="10"/>
        <v>0</v>
      </c>
      <c r="O36" s="250">
        <f t="shared" si="11"/>
        <v>0</v>
      </c>
      <c r="P36" s="250">
        <f t="shared" si="12"/>
        <v>0</v>
      </c>
      <c r="Q36" s="250">
        <f t="shared" si="13"/>
        <v>100</v>
      </c>
      <c r="R36" s="250">
        <f t="shared" si="0"/>
        <v>100</v>
      </c>
      <c r="S36" s="253" t="str">
        <f t="shared" si="14"/>
        <v/>
      </c>
      <c r="T36" s="253" t="str">
        <f t="shared" si="1"/>
        <v/>
      </c>
      <c r="U36" s="253" t="str">
        <f t="shared" si="2"/>
        <v/>
      </c>
      <c r="V36" s="253" t="str">
        <f t="shared" si="15"/>
        <v/>
      </c>
      <c r="W36" s="253" t="str">
        <f t="shared" si="16"/>
        <v/>
      </c>
      <c r="X36" s="253" t="str">
        <f t="shared" si="3"/>
        <v/>
      </c>
      <c r="Y36" s="253" t="str">
        <f t="shared" si="4"/>
        <v/>
      </c>
      <c r="Z36" s="253"/>
      <c r="AA36" s="254" t="str">
        <f t="shared" si="5"/>
        <v/>
      </c>
      <c r="AB36" s="186"/>
    </row>
    <row r="37" spans="1:28" ht="45" customHeight="1" x14ac:dyDescent="0.25">
      <c r="A37" s="228" t="s">
        <v>442</v>
      </c>
      <c r="B37" s="61" t="s">
        <v>1164</v>
      </c>
      <c r="C37" s="229" t="s">
        <v>62</v>
      </c>
      <c r="D37" s="229" t="s">
        <v>405</v>
      </c>
      <c r="E37" s="87" t="str">
        <f t="shared" si="6"/>
        <v/>
      </c>
      <c r="F37" s="76">
        <f t="shared" si="7"/>
        <v>1</v>
      </c>
      <c r="G37" s="162">
        <v>30</v>
      </c>
      <c r="H37" s="162">
        <v>40</v>
      </c>
      <c r="I37" s="163">
        <v>40</v>
      </c>
      <c r="J37" s="64"/>
      <c r="K37" s="98">
        <f>IF(DIMENSIONS!H34="E",0,IF(J37&lt;&gt;"",J37,I37))</f>
        <v>40</v>
      </c>
      <c r="L37" s="76">
        <f t="shared" si="8"/>
        <v>0</v>
      </c>
      <c r="M37" s="268">
        <f t="shared" si="9"/>
        <v>40</v>
      </c>
      <c r="N37" s="268">
        <f t="shared" si="10"/>
        <v>60</v>
      </c>
      <c r="O37" s="76" t="str">
        <f t="shared" si="11"/>
        <v/>
      </c>
      <c r="P37" s="76">
        <f t="shared" si="12"/>
        <v>0</v>
      </c>
      <c r="Q37" s="76">
        <f t="shared" si="13"/>
        <v>40</v>
      </c>
      <c r="R37" s="76">
        <f t="shared" ref="R37:R62" si="17">IF(LEFT(A37,8)=LEFT(A36,8),R36+Q37,Q37)</f>
        <v>40</v>
      </c>
      <c r="S37" s="71" t="str">
        <f t="shared" si="14"/>
        <v/>
      </c>
      <c r="T37" s="71" t="str">
        <f t="shared" ref="T37:T62" si="18">IF(J37&lt;&gt;0,IF(J37&lt;G37,CONCATENATE("Error! Weight for this Dimension can no be less than  ",G37, " %"),""),"")</f>
        <v/>
      </c>
      <c r="U37" s="71" t="str">
        <f t="shared" ref="U37:U62" si="19">IF(J37&gt;H37,CONCATENATE("Error! Weight for this Dimension can not exceed ",H37, " %"),"")</f>
        <v/>
      </c>
      <c r="V37" s="71" t="str">
        <f t="shared" si="15"/>
        <v/>
      </c>
      <c r="W37" s="71" t="str">
        <f t="shared" si="16"/>
        <v/>
      </c>
      <c r="X37" s="71" t="str">
        <f t="shared" ref="X37:X62" si="20">IF(M37&gt;100,CONCATENATE("The sum of weights for ",LEFT(A37,5), " indicator exceed 100%. Automatic weight recalculation"),"")</f>
        <v/>
      </c>
      <c r="Y37" s="71" t="str">
        <f t="shared" ref="Y37:Y62" si="21">IF(E37="last",IF(M37&lt;100,IF(L37=0,CONCATENATE("The sum of weights for ",LEFT(A37,5), " indicator is not 100%. Automatic weight recalculation"),"There are some 'zero value'. Automatic weight adjustment"),""),"")</f>
        <v/>
      </c>
      <c r="Z37" s="71"/>
      <c r="AA37" s="149" t="str">
        <f t="shared" ref="AA37:AA62" si="22">IF(Q37&lt;&gt;"",IF(K37&lt;&gt;Q37,"Recalculated weight",""),"")</f>
        <v/>
      </c>
      <c r="AB37" s="183"/>
    </row>
    <row r="38" spans="1:28" ht="45" customHeight="1" thickBot="1" x14ac:dyDescent="0.3">
      <c r="A38" s="30" t="s">
        <v>284</v>
      </c>
      <c r="B38" s="28" t="s">
        <v>1171</v>
      </c>
      <c r="C38" s="29" t="s">
        <v>62</v>
      </c>
      <c r="D38" s="29" t="s">
        <v>406</v>
      </c>
      <c r="E38" s="88" t="str">
        <f t="shared" si="6"/>
        <v/>
      </c>
      <c r="F38" s="80">
        <f t="shared" si="7"/>
        <v>2</v>
      </c>
      <c r="G38" s="120">
        <v>10</v>
      </c>
      <c r="H38" s="120">
        <v>30</v>
      </c>
      <c r="I38" s="126">
        <v>20</v>
      </c>
      <c r="J38" s="65"/>
      <c r="K38" s="190">
        <f>IF(DIMENSIONS!H35="E",0,IF(J38&lt;&gt;"",J38,I38))</f>
        <v>20</v>
      </c>
      <c r="L38" s="80">
        <f t="shared" si="8"/>
        <v>0</v>
      </c>
      <c r="M38" s="191">
        <f t="shared" si="9"/>
        <v>60</v>
      </c>
      <c r="N38" s="191">
        <f t="shared" si="10"/>
        <v>40</v>
      </c>
      <c r="O38" s="80" t="str">
        <f t="shared" si="11"/>
        <v/>
      </c>
      <c r="P38" s="80">
        <f t="shared" si="12"/>
        <v>0</v>
      </c>
      <c r="Q38" s="80">
        <f t="shared" ref="Q38:Q62" si="23">IF(K38&lt;&gt;0,K38+P38,K38)</f>
        <v>20</v>
      </c>
      <c r="R38" s="80">
        <f t="shared" si="17"/>
        <v>20</v>
      </c>
      <c r="S38" s="107" t="str">
        <f t="shared" si="14"/>
        <v/>
      </c>
      <c r="T38" s="107" t="str">
        <f t="shared" si="18"/>
        <v/>
      </c>
      <c r="U38" s="107" t="str">
        <f t="shared" si="19"/>
        <v/>
      </c>
      <c r="V38" s="107" t="str">
        <f t="shared" si="15"/>
        <v/>
      </c>
      <c r="W38" s="107" t="str">
        <f t="shared" si="16"/>
        <v/>
      </c>
      <c r="X38" s="107" t="str">
        <f t="shared" si="20"/>
        <v/>
      </c>
      <c r="Y38" s="107" t="str">
        <f t="shared" si="21"/>
        <v/>
      </c>
      <c r="Z38" s="107"/>
      <c r="AA38" s="167" t="str">
        <f t="shared" si="22"/>
        <v/>
      </c>
      <c r="AB38" s="185"/>
    </row>
    <row r="39" spans="1:28" ht="45" customHeight="1" thickTop="1" thickBot="1" x14ac:dyDescent="0.3">
      <c r="A39" s="30" t="s">
        <v>479</v>
      </c>
      <c r="B39" s="28" t="s">
        <v>1178</v>
      </c>
      <c r="C39" s="29" t="s">
        <v>62</v>
      </c>
      <c r="D39" s="29" t="s">
        <v>407</v>
      </c>
      <c r="E39" s="88" t="str">
        <f t="shared" si="6"/>
        <v/>
      </c>
      <c r="F39" s="80">
        <f t="shared" si="7"/>
        <v>3</v>
      </c>
      <c r="G39" s="120">
        <v>10</v>
      </c>
      <c r="H39" s="120">
        <v>30</v>
      </c>
      <c r="I39" s="126">
        <v>20</v>
      </c>
      <c r="J39" s="192"/>
      <c r="K39" s="190">
        <f>IF(DIMENSIONS!H36="E",0,IF(J39&lt;&gt;"",J39,I39))</f>
        <v>20</v>
      </c>
      <c r="L39" s="80">
        <f t="shared" si="8"/>
        <v>0</v>
      </c>
      <c r="M39" s="191">
        <f t="shared" si="9"/>
        <v>80</v>
      </c>
      <c r="N39" s="191">
        <f t="shared" si="10"/>
        <v>20</v>
      </c>
      <c r="O39" s="80" t="str">
        <f t="shared" si="11"/>
        <v/>
      </c>
      <c r="P39" s="80">
        <f t="shared" si="12"/>
        <v>0</v>
      </c>
      <c r="Q39" s="80">
        <f t="shared" si="23"/>
        <v>20</v>
      </c>
      <c r="R39" s="80">
        <f t="shared" si="17"/>
        <v>20</v>
      </c>
      <c r="S39" s="107" t="str">
        <f t="shared" si="14"/>
        <v/>
      </c>
      <c r="T39" s="107" t="str">
        <f t="shared" si="18"/>
        <v/>
      </c>
      <c r="U39" s="107" t="str">
        <f t="shared" si="19"/>
        <v/>
      </c>
      <c r="V39" s="107" t="str">
        <f t="shared" si="15"/>
        <v/>
      </c>
      <c r="W39" s="107" t="str">
        <f t="shared" si="16"/>
        <v/>
      </c>
      <c r="X39" s="107" t="str">
        <f t="shared" si="20"/>
        <v/>
      </c>
      <c r="Y39" s="107" t="str">
        <f t="shared" si="21"/>
        <v/>
      </c>
      <c r="Z39" s="107"/>
      <c r="AA39" s="167" t="str">
        <f t="shared" si="22"/>
        <v/>
      </c>
      <c r="AB39" s="186"/>
    </row>
    <row r="40" spans="1:28" ht="45" customHeight="1" thickTop="1" thickBot="1" x14ac:dyDescent="0.3">
      <c r="A40" s="269" t="s">
        <v>1389</v>
      </c>
      <c r="B40" s="42" t="s">
        <v>1688</v>
      </c>
      <c r="C40" s="270" t="s">
        <v>62</v>
      </c>
      <c r="D40" s="270" t="s">
        <v>408</v>
      </c>
      <c r="E40" s="271" t="str">
        <f t="shared" si="6"/>
        <v>last</v>
      </c>
      <c r="F40" s="78">
        <f t="shared" si="7"/>
        <v>4</v>
      </c>
      <c r="G40" s="121">
        <v>10</v>
      </c>
      <c r="H40" s="121">
        <v>30</v>
      </c>
      <c r="I40" s="272">
        <v>20</v>
      </c>
      <c r="J40" s="295"/>
      <c r="K40" s="274">
        <f>IF(DIMENSIONS!H37="E",0,IF(J40&lt;&gt;"",J40,I40))</f>
        <v>20</v>
      </c>
      <c r="L40" s="78">
        <f t="shared" si="8"/>
        <v>0</v>
      </c>
      <c r="M40" s="275">
        <f t="shared" si="9"/>
        <v>100</v>
      </c>
      <c r="N40" s="275">
        <f t="shared" si="10"/>
        <v>0</v>
      </c>
      <c r="O40" s="78">
        <f t="shared" si="11"/>
        <v>0</v>
      </c>
      <c r="P40" s="78">
        <f t="shared" si="12"/>
        <v>0</v>
      </c>
      <c r="Q40" s="78">
        <f t="shared" si="23"/>
        <v>20</v>
      </c>
      <c r="R40" s="78">
        <f t="shared" si="17"/>
        <v>20</v>
      </c>
      <c r="S40" s="105" t="str">
        <f t="shared" si="14"/>
        <v/>
      </c>
      <c r="T40" s="105" t="str">
        <f t="shared" si="18"/>
        <v/>
      </c>
      <c r="U40" s="105" t="str">
        <f t="shared" si="19"/>
        <v/>
      </c>
      <c r="V40" s="105" t="str">
        <f t="shared" si="15"/>
        <v/>
      </c>
      <c r="W40" s="105" t="str">
        <f t="shared" si="16"/>
        <v/>
      </c>
      <c r="X40" s="105" t="str">
        <f t="shared" si="20"/>
        <v/>
      </c>
      <c r="Y40" s="105" t="str">
        <f t="shared" si="21"/>
        <v/>
      </c>
      <c r="Z40" s="105"/>
      <c r="AA40" s="151" t="str">
        <f t="shared" si="22"/>
        <v/>
      </c>
      <c r="AB40" s="187"/>
    </row>
    <row r="41" spans="1:28" ht="45" customHeight="1" thickTop="1" thickBot="1" x14ac:dyDescent="0.3">
      <c r="A41" s="276" t="s">
        <v>433</v>
      </c>
      <c r="B41" s="255" t="s">
        <v>1192</v>
      </c>
      <c r="C41" s="277" t="s">
        <v>62</v>
      </c>
      <c r="D41" s="277" t="s">
        <v>409</v>
      </c>
      <c r="E41" s="278" t="str">
        <f t="shared" si="6"/>
        <v>last</v>
      </c>
      <c r="F41" s="256">
        <f t="shared" si="7"/>
        <v>1</v>
      </c>
      <c r="G41" s="257">
        <v>100</v>
      </c>
      <c r="H41" s="257">
        <v>100</v>
      </c>
      <c r="I41" s="279">
        <v>100</v>
      </c>
      <c r="J41" s="283"/>
      <c r="K41" s="281">
        <f>IF(DIMENSIONS!H38="E",0,IF(J41&lt;&gt;"",J41,I41))</f>
        <v>100</v>
      </c>
      <c r="L41" s="256">
        <f t="shared" si="8"/>
        <v>0</v>
      </c>
      <c r="M41" s="282">
        <f t="shared" si="9"/>
        <v>100</v>
      </c>
      <c r="N41" s="282">
        <f t="shared" si="10"/>
        <v>0</v>
      </c>
      <c r="O41" s="256">
        <f t="shared" si="11"/>
        <v>0</v>
      </c>
      <c r="P41" s="256">
        <f t="shared" si="12"/>
        <v>0</v>
      </c>
      <c r="Q41" s="256">
        <f t="shared" si="23"/>
        <v>100</v>
      </c>
      <c r="R41" s="256">
        <f t="shared" si="17"/>
        <v>100</v>
      </c>
      <c r="S41" s="259" t="str">
        <f t="shared" si="14"/>
        <v/>
      </c>
      <c r="T41" s="259" t="str">
        <f t="shared" si="18"/>
        <v/>
      </c>
      <c r="U41" s="259" t="str">
        <f t="shared" si="19"/>
        <v/>
      </c>
      <c r="V41" s="259" t="str">
        <f t="shared" si="15"/>
        <v/>
      </c>
      <c r="W41" s="259" t="str">
        <f t="shared" si="16"/>
        <v/>
      </c>
      <c r="X41" s="259" t="str">
        <f t="shared" si="20"/>
        <v/>
      </c>
      <c r="Y41" s="259" t="str">
        <f t="shared" si="21"/>
        <v/>
      </c>
      <c r="Z41" s="259"/>
      <c r="AA41" s="260" t="str">
        <f t="shared" si="22"/>
        <v/>
      </c>
      <c r="AB41" s="183"/>
    </row>
    <row r="42" spans="1:28" ht="45" customHeight="1" thickTop="1" thickBot="1" x14ac:dyDescent="0.3">
      <c r="A42" s="228" t="s">
        <v>434</v>
      </c>
      <c r="B42" s="61" t="s">
        <v>1199</v>
      </c>
      <c r="C42" s="277" t="s">
        <v>62</v>
      </c>
      <c r="D42" s="277" t="s">
        <v>1517</v>
      </c>
      <c r="E42" s="278" t="str">
        <f>IF(LEFT(A42,5)&lt;&gt;LEFT(A43,5),"last","")</f>
        <v>last</v>
      </c>
      <c r="F42" s="256">
        <f>IF(LEFT(A42,5)=LEFT(A41,5),F41+1,1)</f>
        <v>1</v>
      </c>
      <c r="G42" s="122">
        <v>100</v>
      </c>
      <c r="H42" s="122">
        <v>100</v>
      </c>
      <c r="I42" s="302">
        <v>100</v>
      </c>
      <c r="J42" s="303"/>
      <c r="K42" s="304">
        <f>IF(DIMENSIONS!H39="E",0,IF(J42&lt;&gt;"",J42,I42))</f>
        <v>100</v>
      </c>
      <c r="L42" s="77">
        <f t="shared" si="8"/>
        <v>0</v>
      </c>
      <c r="M42" s="305">
        <f t="shared" si="9"/>
        <v>100</v>
      </c>
      <c r="N42" s="305">
        <f t="shared" si="10"/>
        <v>0</v>
      </c>
      <c r="O42" s="77" t="str">
        <f>IF(LEFT(A42,5)&lt;&gt;LEFT(A42,5),N42/(F42-L42),"")</f>
        <v/>
      </c>
      <c r="P42" s="77">
        <f>IF(O42="",P43,O42)</f>
        <v>0</v>
      </c>
      <c r="Q42" s="77">
        <f t="shared" si="23"/>
        <v>100</v>
      </c>
      <c r="R42" s="77">
        <f t="shared" si="17"/>
        <v>100</v>
      </c>
      <c r="S42" s="109" t="str">
        <f t="shared" si="14"/>
        <v/>
      </c>
      <c r="T42" s="109" t="str">
        <f t="shared" si="18"/>
        <v/>
      </c>
      <c r="U42" s="109" t="str">
        <f t="shared" si="19"/>
        <v/>
      </c>
      <c r="V42" s="109" t="str">
        <f t="shared" si="15"/>
        <v/>
      </c>
      <c r="W42" s="109" t="str">
        <f t="shared" si="16"/>
        <v/>
      </c>
      <c r="X42" s="109" t="str">
        <f t="shared" si="20"/>
        <v/>
      </c>
      <c r="Y42" s="109" t="str">
        <f t="shared" si="21"/>
        <v/>
      </c>
      <c r="Z42" s="109"/>
      <c r="AA42" s="206" t="str">
        <f t="shared" si="22"/>
        <v/>
      </c>
      <c r="AB42" s="184"/>
    </row>
    <row r="43" spans="1:28" ht="45" customHeight="1" thickTop="1" thickBot="1" x14ac:dyDescent="0.3">
      <c r="A43" s="276" t="s">
        <v>1392</v>
      </c>
      <c r="B43" s="255" t="s">
        <v>1211</v>
      </c>
      <c r="C43" s="277" t="s">
        <v>62</v>
      </c>
      <c r="D43" s="277" t="s">
        <v>410</v>
      </c>
      <c r="E43" s="278" t="str">
        <f>IF(LEFT(A43,5)&lt;&gt;LEFT(A44,5),"last","")</f>
        <v>last</v>
      </c>
      <c r="F43" s="256">
        <f>IF(LEFT(A43,5)=LEFT(A42,5),F42+1,1)</f>
        <v>1</v>
      </c>
      <c r="G43" s="257">
        <v>100</v>
      </c>
      <c r="H43" s="257">
        <v>100</v>
      </c>
      <c r="I43" s="279">
        <v>100</v>
      </c>
      <c r="J43" s="280"/>
      <c r="K43" s="281">
        <f>IF(DIMENSIONS!H40="E",0,IF(J43&lt;&gt;"",J43,I43))</f>
        <v>100</v>
      </c>
      <c r="L43" s="76">
        <f t="shared" si="8"/>
        <v>0</v>
      </c>
      <c r="M43" s="268">
        <f t="shared" si="9"/>
        <v>100</v>
      </c>
      <c r="N43" s="268">
        <f t="shared" si="10"/>
        <v>0</v>
      </c>
      <c r="O43" s="256">
        <f t="shared" si="11"/>
        <v>0</v>
      </c>
      <c r="P43" s="256">
        <f t="shared" si="12"/>
        <v>0</v>
      </c>
      <c r="Q43" s="256">
        <f t="shared" si="23"/>
        <v>100</v>
      </c>
      <c r="R43" s="76">
        <f t="shared" si="17"/>
        <v>100</v>
      </c>
      <c r="S43" s="259" t="str">
        <f t="shared" si="14"/>
        <v/>
      </c>
      <c r="T43" s="259" t="str">
        <f t="shared" si="18"/>
        <v/>
      </c>
      <c r="U43" s="259" t="str">
        <f t="shared" si="19"/>
        <v/>
      </c>
      <c r="V43" s="259" t="str">
        <f t="shared" si="15"/>
        <v/>
      </c>
      <c r="W43" s="259" t="str">
        <f t="shared" si="16"/>
        <v/>
      </c>
      <c r="X43" s="259" t="str">
        <f t="shared" si="20"/>
        <v/>
      </c>
      <c r="Y43" s="259" t="str">
        <f t="shared" si="21"/>
        <v/>
      </c>
      <c r="Z43" s="259"/>
      <c r="AA43" s="260" t="str">
        <f t="shared" si="22"/>
        <v/>
      </c>
      <c r="AB43" s="186"/>
    </row>
    <row r="44" spans="1:28" ht="45" customHeight="1" thickTop="1" thickBot="1" x14ac:dyDescent="0.3">
      <c r="A44" s="284" t="s">
        <v>633</v>
      </c>
      <c r="B44" s="249" t="s">
        <v>1218</v>
      </c>
      <c r="C44" s="277" t="s">
        <v>62</v>
      </c>
      <c r="D44" s="277" t="s">
        <v>411</v>
      </c>
      <c r="E44" s="278" t="str">
        <f>IF(LEFT(A44,5)&lt;&gt;LEFT(A45,5),"last","")</f>
        <v>last</v>
      </c>
      <c r="F44" s="256">
        <f>IF(LEFT(A44,5)=LEFT(A43,5),F43+1,1)</f>
        <v>1</v>
      </c>
      <c r="G44" s="251">
        <v>100</v>
      </c>
      <c r="H44" s="251">
        <v>100</v>
      </c>
      <c r="I44" s="287">
        <v>100</v>
      </c>
      <c r="J44" s="288"/>
      <c r="K44" s="289">
        <f>IF(DIMENSIONS!H41="E",0,IF(J44&lt;&gt;"",J44,I44))</f>
        <v>100</v>
      </c>
      <c r="L44" s="250">
        <f t="shared" si="8"/>
        <v>0</v>
      </c>
      <c r="M44" s="290">
        <f t="shared" si="9"/>
        <v>100</v>
      </c>
      <c r="N44" s="290">
        <f t="shared" si="10"/>
        <v>0</v>
      </c>
      <c r="O44" s="250">
        <f t="shared" si="11"/>
        <v>0</v>
      </c>
      <c r="P44" s="250">
        <f t="shared" si="12"/>
        <v>0</v>
      </c>
      <c r="Q44" s="250">
        <f t="shared" si="23"/>
        <v>100</v>
      </c>
      <c r="R44" s="250">
        <f t="shared" si="17"/>
        <v>100</v>
      </c>
      <c r="S44" s="253" t="str">
        <f t="shared" si="14"/>
        <v/>
      </c>
      <c r="T44" s="253" t="str">
        <f t="shared" si="18"/>
        <v/>
      </c>
      <c r="U44" s="253" t="str">
        <f t="shared" si="19"/>
        <v/>
      </c>
      <c r="V44" s="253" t="str">
        <f t="shared" si="15"/>
        <v/>
      </c>
      <c r="W44" s="253" t="str">
        <f t="shared" si="16"/>
        <v/>
      </c>
      <c r="X44" s="253" t="str">
        <f t="shared" si="20"/>
        <v/>
      </c>
      <c r="Y44" s="253" t="str">
        <f t="shared" si="21"/>
        <v/>
      </c>
      <c r="Z44" s="253"/>
      <c r="AA44" s="254" t="str">
        <f t="shared" si="22"/>
        <v/>
      </c>
      <c r="AB44" s="186"/>
    </row>
    <row r="45" spans="1:28" ht="45" customHeight="1" thickTop="1" thickBot="1" x14ac:dyDescent="0.3">
      <c r="A45" s="228" t="s">
        <v>285</v>
      </c>
      <c r="B45" s="61" t="s">
        <v>1225</v>
      </c>
      <c r="C45" s="229" t="s">
        <v>62</v>
      </c>
      <c r="D45" s="229" t="s">
        <v>412</v>
      </c>
      <c r="E45" s="87" t="str">
        <f t="shared" si="6"/>
        <v/>
      </c>
      <c r="F45" s="76">
        <f t="shared" si="7"/>
        <v>1</v>
      </c>
      <c r="G45" s="97">
        <v>30</v>
      </c>
      <c r="H45" s="97">
        <v>40</v>
      </c>
      <c r="I45" s="266">
        <v>40</v>
      </c>
      <c r="J45" s="267"/>
      <c r="K45" s="98">
        <f>IF(DIMENSIONS!H42="E",0,IF(J45&lt;&gt;"",J45,I45))</f>
        <v>40</v>
      </c>
      <c r="L45" s="76">
        <f t="shared" si="8"/>
        <v>0</v>
      </c>
      <c r="M45" s="268">
        <f t="shared" si="9"/>
        <v>40</v>
      </c>
      <c r="N45" s="268">
        <f t="shared" si="10"/>
        <v>60</v>
      </c>
      <c r="O45" s="76" t="str">
        <f t="shared" si="11"/>
        <v/>
      </c>
      <c r="P45" s="76">
        <f t="shared" si="12"/>
        <v>0</v>
      </c>
      <c r="Q45" s="76">
        <f t="shared" si="23"/>
        <v>40</v>
      </c>
      <c r="R45" s="76">
        <f t="shared" si="17"/>
        <v>40</v>
      </c>
      <c r="S45" s="71" t="str">
        <f t="shared" si="14"/>
        <v/>
      </c>
      <c r="T45" s="71" t="str">
        <f t="shared" si="18"/>
        <v/>
      </c>
      <c r="U45" s="71" t="str">
        <f t="shared" si="19"/>
        <v/>
      </c>
      <c r="V45" s="71" t="str">
        <f t="shared" si="15"/>
        <v/>
      </c>
      <c r="W45" s="71" t="str">
        <f t="shared" si="16"/>
        <v/>
      </c>
      <c r="X45" s="71" t="str">
        <f t="shared" si="20"/>
        <v/>
      </c>
      <c r="Y45" s="71" t="str">
        <f t="shared" si="21"/>
        <v/>
      </c>
      <c r="Z45" s="71"/>
      <c r="AA45" s="149" t="str">
        <f t="shared" si="22"/>
        <v/>
      </c>
      <c r="AB45" s="187"/>
    </row>
    <row r="46" spans="1:28" ht="45" customHeight="1" x14ac:dyDescent="0.25">
      <c r="A46" s="30" t="s">
        <v>444</v>
      </c>
      <c r="B46" s="28" t="s">
        <v>1233</v>
      </c>
      <c r="C46" s="29" t="s">
        <v>62</v>
      </c>
      <c r="D46" s="29" t="s">
        <v>413</v>
      </c>
      <c r="E46" s="88" t="str">
        <f t="shared" si="6"/>
        <v/>
      </c>
      <c r="F46" s="80">
        <f t="shared" si="7"/>
        <v>2</v>
      </c>
      <c r="G46" s="120">
        <v>10</v>
      </c>
      <c r="H46" s="120">
        <v>20</v>
      </c>
      <c r="I46" s="126">
        <v>15</v>
      </c>
      <c r="J46" s="65"/>
      <c r="K46" s="190">
        <f>IF(DIMENSIONS!H43="E",0,IF(J46&lt;&gt;"",J46,I46))</f>
        <v>15</v>
      </c>
      <c r="L46" s="80">
        <f t="shared" si="8"/>
        <v>0</v>
      </c>
      <c r="M46" s="191">
        <f t="shared" si="9"/>
        <v>55</v>
      </c>
      <c r="N46" s="191">
        <f t="shared" si="10"/>
        <v>45</v>
      </c>
      <c r="O46" s="80" t="str">
        <f t="shared" si="11"/>
        <v/>
      </c>
      <c r="P46" s="80">
        <f t="shared" si="12"/>
        <v>0</v>
      </c>
      <c r="Q46" s="80">
        <f t="shared" si="23"/>
        <v>15</v>
      </c>
      <c r="R46" s="80">
        <f t="shared" si="17"/>
        <v>15</v>
      </c>
      <c r="S46" s="107" t="str">
        <f t="shared" si="14"/>
        <v/>
      </c>
      <c r="T46" s="107" t="str">
        <f t="shared" si="18"/>
        <v/>
      </c>
      <c r="U46" s="107" t="str">
        <f t="shared" si="19"/>
        <v/>
      </c>
      <c r="V46" s="107" t="str">
        <f t="shared" si="15"/>
        <v/>
      </c>
      <c r="W46" s="107" t="str">
        <f t="shared" si="16"/>
        <v/>
      </c>
      <c r="X46" s="107" t="str">
        <f t="shared" si="20"/>
        <v/>
      </c>
      <c r="Y46" s="107" t="str">
        <f t="shared" si="21"/>
        <v/>
      </c>
      <c r="Z46" s="107"/>
      <c r="AA46" s="167" t="str">
        <f t="shared" si="22"/>
        <v/>
      </c>
      <c r="AB46" s="183"/>
    </row>
    <row r="47" spans="1:28" ht="45" customHeight="1" x14ac:dyDescent="0.25">
      <c r="A47" s="30" t="s">
        <v>443</v>
      </c>
      <c r="B47" s="28" t="s">
        <v>1239</v>
      </c>
      <c r="C47" s="29" t="s">
        <v>62</v>
      </c>
      <c r="D47" s="29" t="s">
        <v>414</v>
      </c>
      <c r="E47" s="88" t="str">
        <f t="shared" si="6"/>
        <v/>
      </c>
      <c r="F47" s="80">
        <f t="shared" si="7"/>
        <v>3</v>
      </c>
      <c r="G47" s="120">
        <v>10</v>
      </c>
      <c r="H47" s="120">
        <v>20</v>
      </c>
      <c r="I47" s="126">
        <v>15</v>
      </c>
      <c r="J47" s="65"/>
      <c r="K47" s="190">
        <f>IF(DIMENSIONS!H44="E",0,IF(J47&lt;&gt;"",J47,I47))</f>
        <v>15</v>
      </c>
      <c r="L47" s="80">
        <f t="shared" si="8"/>
        <v>0</v>
      </c>
      <c r="M47" s="191">
        <f t="shared" si="9"/>
        <v>70</v>
      </c>
      <c r="N47" s="191">
        <f t="shared" si="10"/>
        <v>30</v>
      </c>
      <c r="O47" s="80" t="str">
        <f t="shared" si="11"/>
        <v/>
      </c>
      <c r="P47" s="80">
        <f t="shared" si="12"/>
        <v>0</v>
      </c>
      <c r="Q47" s="80">
        <f t="shared" si="23"/>
        <v>15</v>
      </c>
      <c r="R47" s="80">
        <f t="shared" si="17"/>
        <v>15</v>
      </c>
      <c r="S47" s="107" t="str">
        <f t="shared" si="14"/>
        <v/>
      </c>
      <c r="T47" s="107" t="str">
        <f t="shared" si="18"/>
        <v/>
      </c>
      <c r="U47" s="107" t="str">
        <f t="shared" si="19"/>
        <v/>
      </c>
      <c r="V47" s="107" t="str">
        <f t="shared" si="15"/>
        <v/>
      </c>
      <c r="W47" s="107" t="str">
        <f t="shared" si="16"/>
        <v/>
      </c>
      <c r="X47" s="107" t="str">
        <f t="shared" si="20"/>
        <v/>
      </c>
      <c r="Y47" s="107" t="str">
        <f t="shared" si="21"/>
        <v/>
      </c>
      <c r="Z47" s="107"/>
      <c r="AA47" s="167" t="str">
        <f t="shared" si="22"/>
        <v/>
      </c>
      <c r="AB47" s="184"/>
    </row>
    <row r="48" spans="1:28" ht="45" customHeight="1" thickBot="1" x14ac:dyDescent="0.3">
      <c r="A48" s="30" t="s">
        <v>1394</v>
      </c>
      <c r="B48" s="28" t="s">
        <v>1246</v>
      </c>
      <c r="C48" s="29" t="s">
        <v>62</v>
      </c>
      <c r="D48" s="29" t="s">
        <v>415</v>
      </c>
      <c r="E48" s="88" t="str">
        <f t="shared" si="6"/>
        <v/>
      </c>
      <c r="F48" s="80">
        <f t="shared" si="7"/>
        <v>4</v>
      </c>
      <c r="G48" s="120">
        <v>10</v>
      </c>
      <c r="H48" s="120">
        <v>20</v>
      </c>
      <c r="I48" s="126">
        <v>15</v>
      </c>
      <c r="J48" s="65"/>
      <c r="K48" s="190">
        <f>IF(DIMENSIONS!H45="E",0,IF(J48&lt;&gt;"",J48,I48))</f>
        <v>15</v>
      </c>
      <c r="L48" s="80">
        <f t="shared" si="8"/>
        <v>0</v>
      </c>
      <c r="M48" s="191">
        <f t="shared" si="9"/>
        <v>85</v>
      </c>
      <c r="N48" s="191">
        <f t="shared" si="10"/>
        <v>15</v>
      </c>
      <c r="O48" s="80" t="str">
        <f t="shared" si="11"/>
        <v/>
      </c>
      <c r="P48" s="80">
        <f t="shared" si="12"/>
        <v>0</v>
      </c>
      <c r="Q48" s="80">
        <f t="shared" si="23"/>
        <v>15</v>
      </c>
      <c r="R48" s="80">
        <f t="shared" si="17"/>
        <v>15</v>
      </c>
      <c r="S48" s="107" t="str">
        <f t="shared" si="14"/>
        <v/>
      </c>
      <c r="T48" s="107" t="str">
        <f t="shared" si="18"/>
        <v/>
      </c>
      <c r="U48" s="107" t="str">
        <f t="shared" si="19"/>
        <v/>
      </c>
      <c r="V48" s="107" t="str">
        <f t="shared" si="15"/>
        <v/>
      </c>
      <c r="W48" s="107" t="str">
        <f t="shared" si="16"/>
        <v/>
      </c>
      <c r="X48" s="107" t="str">
        <f t="shared" si="20"/>
        <v/>
      </c>
      <c r="Y48" s="107" t="str">
        <f t="shared" si="21"/>
        <v/>
      </c>
      <c r="Z48" s="107"/>
      <c r="AA48" s="167" t="str">
        <f t="shared" si="22"/>
        <v/>
      </c>
      <c r="AB48" s="185"/>
    </row>
    <row r="49" spans="1:28" ht="45" customHeight="1" thickTop="1" thickBot="1" x14ac:dyDescent="0.3">
      <c r="A49" s="269" t="s">
        <v>1396</v>
      </c>
      <c r="B49" s="42" t="s">
        <v>1693</v>
      </c>
      <c r="C49" s="270" t="s">
        <v>62</v>
      </c>
      <c r="D49" s="270" t="s">
        <v>416</v>
      </c>
      <c r="E49" s="271" t="str">
        <f t="shared" si="6"/>
        <v>last</v>
      </c>
      <c r="F49" s="78">
        <f t="shared" si="7"/>
        <v>5</v>
      </c>
      <c r="G49" s="121">
        <v>10</v>
      </c>
      <c r="H49" s="121">
        <v>20</v>
      </c>
      <c r="I49" s="272">
        <v>15</v>
      </c>
      <c r="J49" s="295"/>
      <c r="K49" s="274">
        <f>IF(DIMENSIONS!H46="E",0,IF(J49&lt;&gt;"",J49,I49))</f>
        <v>15</v>
      </c>
      <c r="L49" s="78">
        <f t="shared" si="8"/>
        <v>0</v>
      </c>
      <c r="M49" s="275">
        <f t="shared" si="9"/>
        <v>100</v>
      </c>
      <c r="N49" s="275">
        <f t="shared" si="10"/>
        <v>0</v>
      </c>
      <c r="O49" s="78">
        <f t="shared" si="11"/>
        <v>0</v>
      </c>
      <c r="P49" s="78">
        <f t="shared" si="12"/>
        <v>0</v>
      </c>
      <c r="Q49" s="78">
        <f t="shared" si="23"/>
        <v>15</v>
      </c>
      <c r="R49" s="78">
        <f t="shared" si="17"/>
        <v>15</v>
      </c>
      <c r="S49" s="105" t="str">
        <f t="shared" si="14"/>
        <v/>
      </c>
      <c r="T49" s="105" t="str">
        <f t="shared" si="18"/>
        <v/>
      </c>
      <c r="U49" s="105" t="str">
        <f t="shared" si="19"/>
        <v/>
      </c>
      <c r="V49" s="105" t="str">
        <f t="shared" si="15"/>
        <v/>
      </c>
      <c r="W49" s="105" t="str">
        <f t="shared" si="16"/>
        <v/>
      </c>
      <c r="X49" s="105" t="str">
        <f t="shared" si="20"/>
        <v/>
      </c>
      <c r="Y49" s="105" t="str">
        <f t="shared" si="21"/>
        <v/>
      </c>
      <c r="Z49" s="105"/>
      <c r="AA49" s="151" t="str">
        <f t="shared" si="22"/>
        <v/>
      </c>
      <c r="AB49" s="186"/>
    </row>
    <row r="50" spans="1:28" ht="45" customHeight="1" thickTop="1" thickBot="1" x14ac:dyDescent="0.3">
      <c r="A50" s="299" t="s">
        <v>286</v>
      </c>
      <c r="B50" s="43" t="s">
        <v>1261</v>
      </c>
      <c r="C50" s="300" t="s">
        <v>62</v>
      </c>
      <c r="D50" s="300" t="s">
        <v>417</v>
      </c>
      <c r="E50" s="301" t="str">
        <f t="shared" si="6"/>
        <v>last</v>
      </c>
      <c r="F50" s="77">
        <f t="shared" si="7"/>
        <v>1</v>
      </c>
      <c r="G50" s="122">
        <v>100</v>
      </c>
      <c r="H50" s="122">
        <v>100</v>
      </c>
      <c r="I50" s="302">
        <v>100</v>
      </c>
      <c r="J50" s="303"/>
      <c r="K50" s="304">
        <f>IF(DIMENSIONS!H47="E",0,IF(J50&lt;&gt;"",J50,I50))</f>
        <v>100</v>
      </c>
      <c r="L50" s="77">
        <f t="shared" si="8"/>
        <v>0</v>
      </c>
      <c r="M50" s="305">
        <f t="shared" si="9"/>
        <v>100</v>
      </c>
      <c r="N50" s="305">
        <f t="shared" si="10"/>
        <v>0</v>
      </c>
      <c r="O50" s="77">
        <f t="shared" si="11"/>
        <v>0</v>
      </c>
      <c r="P50" s="77">
        <f t="shared" si="12"/>
        <v>0</v>
      </c>
      <c r="Q50" s="77">
        <f t="shared" si="23"/>
        <v>100</v>
      </c>
      <c r="R50" s="77">
        <f t="shared" si="17"/>
        <v>100</v>
      </c>
      <c r="S50" s="109" t="str">
        <f t="shared" si="14"/>
        <v/>
      </c>
      <c r="T50" s="109" t="str">
        <f t="shared" si="18"/>
        <v/>
      </c>
      <c r="U50" s="109" t="str">
        <f t="shared" si="19"/>
        <v/>
      </c>
      <c r="V50" s="109" t="str">
        <f t="shared" si="15"/>
        <v/>
      </c>
      <c r="W50" s="109" t="str">
        <f t="shared" si="16"/>
        <v/>
      </c>
      <c r="X50" s="109" t="str">
        <f t="shared" si="20"/>
        <v/>
      </c>
      <c r="Y50" s="109" t="str">
        <f t="shared" si="21"/>
        <v/>
      </c>
      <c r="Z50" s="109"/>
      <c r="AA50" s="206" t="str">
        <f t="shared" si="22"/>
        <v/>
      </c>
      <c r="AB50" s="186"/>
    </row>
    <row r="51" spans="1:28" ht="45" customHeight="1" thickTop="1" thickBot="1" x14ac:dyDescent="0.3">
      <c r="A51" s="299" t="s">
        <v>445</v>
      </c>
      <c r="B51" s="43" t="s">
        <v>1268</v>
      </c>
      <c r="C51" s="300" t="s">
        <v>62</v>
      </c>
      <c r="D51" s="300" t="s">
        <v>418</v>
      </c>
      <c r="E51" s="301" t="str">
        <f t="shared" si="6"/>
        <v>last</v>
      </c>
      <c r="F51" s="77">
        <f t="shared" si="7"/>
        <v>1</v>
      </c>
      <c r="G51" s="122">
        <v>100</v>
      </c>
      <c r="H51" s="122">
        <v>100</v>
      </c>
      <c r="I51" s="302">
        <v>100</v>
      </c>
      <c r="J51" s="307"/>
      <c r="K51" s="304">
        <f>IF(DIMENSIONS!H48="E",0,IF(J51&lt;&gt;"",J51,I51))</f>
        <v>100</v>
      </c>
      <c r="L51" s="77">
        <f t="shared" si="8"/>
        <v>0</v>
      </c>
      <c r="M51" s="305">
        <f t="shared" si="9"/>
        <v>100</v>
      </c>
      <c r="N51" s="305">
        <f t="shared" si="10"/>
        <v>0</v>
      </c>
      <c r="O51" s="77">
        <f t="shared" si="11"/>
        <v>0</v>
      </c>
      <c r="P51" s="77">
        <f t="shared" si="12"/>
        <v>0</v>
      </c>
      <c r="Q51" s="77">
        <f t="shared" si="23"/>
        <v>100</v>
      </c>
      <c r="R51" s="77">
        <f t="shared" si="17"/>
        <v>100</v>
      </c>
      <c r="S51" s="109" t="str">
        <f t="shared" si="14"/>
        <v/>
      </c>
      <c r="T51" s="109" t="str">
        <f t="shared" si="18"/>
        <v/>
      </c>
      <c r="U51" s="109" t="str">
        <f t="shared" si="19"/>
        <v/>
      </c>
      <c r="V51" s="109" t="str">
        <f t="shared" si="15"/>
        <v/>
      </c>
      <c r="W51" s="109" t="str">
        <f t="shared" si="16"/>
        <v/>
      </c>
      <c r="X51" s="109" t="str">
        <f t="shared" si="20"/>
        <v/>
      </c>
      <c r="Y51" s="109" t="str">
        <f t="shared" si="21"/>
        <v/>
      </c>
      <c r="Z51" s="109"/>
      <c r="AA51" s="206" t="str">
        <f t="shared" si="22"/>
        <v/>
      </c>
      <c r="AB51" s="186"/>
    </row>
    <row r="52" spans="1:28" ht="45" customHeight="1" thickTop="1" thickBot="1" x14ac:dyDescent="0.3">
      <c r="A52" s="299" t="s">
        <v>453</v>
      </c>
      <c r="B52" s="43" t="s">
        <v>1275</v>
      </c>
      <c r="C52" s="300" t="s">
        <v>62</v>
      </c>
      <c r="D52" s="300" t="s">
        <v>419</v>
      </c>
      <c r="E52" s="301" t="str">
        <f t="shared" si="6"/>
        <v>last</v>
      </c>
      <c r="F52" s="77">
        <f t="shared" si="7"/>
        <v>1</v>
      </c>
      <c r="G52" s="122">
        <v>100</v>
      </c>
      <c r="H52" s="122">
        <v>100</v>
      </c>
      <c r="I52" s="302">
        <v>100</v>
      </c>
      <c r="J52" s="307"/>
      <c r="K52" s="304">
        <f>IF(DIMENSIONS!H49="E",0,IF(J52&lt;&gt;"",J52,I52))</f>
        <v>100</v>
      </c>
      <c r="L52" s="77">
        <f t="shared" si="8"/>
        <v>0</v>
      </c>
      <c r="M52" s="305">
        <f t="shared" si="9"/>
        <v>100</v>
      </c>
      <c r="N52" s="305">
        <f t="shared" si="10"/>
        <v>0</v>
      </c>
      <c r="O52" s="77">
        <f t="shared" si="11"/>
        <v>0</v>
      </c>
      <c r="P52" s="77">
        <f t="shared" si="12"/>
        <v>0</v>
      </c>
      <c r="Q52" s="77">
        <f t="shared" si="23"/>
        <v>100</v>
      </c>
      <c r="R52" s="77">
        <f t="shared" si="17"/>
        <v>100</v>
      </c>
      <c r="S52" s="109" t="str">
        <f t="shared" si="14"/>
        <v/>
      </c>
      <c r="T52" s="109" t="str">
        <f t="shared" si="18"/>
        <v/>
      </c>
      <c r="U52" s="109" t="str">
        <f t="shared" si="19"/>
        <v/>
      </c>
      <c r="V52" s="109" t="str">
        <f t="shared" si="15"/>
        <v/>
      </c>
      <c r="W52" s="109" t="str">
        <f t="shared" si="16"/>
        <v/>
      </c>
      <c r="X52" s="109" t="str">
        <f t="shared" si="20"/>
        <v/>
      </c>
      <c r="Y52" s="109" t="str">
        <f t="shared" si="21"/>
        <v/>
      </c>
      <c r="Z52" s="109"/>
      <c r="AA52" s="206" t="str">
        <f t="shared" si="22"/>
        <v/>
      </c>
      <c r="AB52" s="187"/>
    </row>
    <row r="53" spans="1:28" ht="45" customHeight="1" thickTop="1" thickBot="1" x14ac:dyDescent="0.3">
      <c r="A53" s="284" t="s">
        <v>287</v>
      </c>
      <c r="B53" s="249" t="s">
        <v>1282</v>
      </c>
      <c r="C53" s="285" t="s">
        <v>62</v>
      </c>
      <c r="D53" s="285" t="s">
        <v>420</v>
      </c>
      <c r="E53" s="286" t="str">
        <f t="shared" si="6"/>
        <v>last</v>
      </c>
      <c r="F53" s="250">
        <f t="shared" si="7"/>
        <v>1</v>
      </c>
      <c r="G53" s="251">
        <v>100</v>
      </c>
      <c r="H53" s="251">
        <v>100</v>
      </c>
      <c r="I53" s="287">
        <v>100</v>
      </c>
      <c r="J53" s="306"/>
      <c r="K53" s="289">
        <f>IF(DIMENSIONS!H50="E",0,IF(J53&lt;&gt;"",J53,I53))</f>
        <v>100</v>
      </c>
      <c r="L53" s="250">
        <f t="shared" si="8"/>
        <v>0</v>
      </c>
      <c r="M53" s="290">
        <f t="shared" si="9"/>
        <v>100</v>
      </c>
      <c r="N53" s="290">
        <f t="shared" si="10"/>
        <v>0</v>
      </c>
      <c r="O53" s="250">
        <f t="shared" si="11"/>
        <v>0</v>
      </c>
      <c r="P53" s="250">
        <f t="shared" si="12"/>
        <v>0</v>
      </c>
      <c r="Q53" s="250">
        <f t="shared" si="23"/>
        <v>100</v>
      </c>
      <c r="R53" s="250">
        <f t="shared" si="17"/>
        <v>100</v>
      </c>
      <c r="S53" s="253" t="str">
        <f t="shared" si="14"/>
        <v/>
      </c>
      <c r="T53" s="253" t="str">
        <f t="shared" si="18"/>
        <v/>
      </c>
      <c r="U53" s="253" t="str">
        <f t="shared" si="19"/>
        <v/>
      </c>
      <c r="V53" s="253" t="str">
        <f t="shared" si="15"/>
        <v/>
      </c>
      <c r="W53" s="253" t="str">
        <f t="shared" si="16"/>
        <v/>
      </c>
      <c r="X53" s="253" t="str">
        <f t="shared" si="20"/>
        <v/>
      </c>
      <c r="Y53" s="253" t="str">
        <f t="shared" si="21"/>
        <v/>
      </c>
      <c r="Z53" s="253"/>
      <c r="AA53" s="254" t="str">
        <f t="shared" si="22"/>
        <v/>
      </c>
      <c r="AB53" s="183"/>
    </row>
    <row r="54" spans="1:28" ht="45" customHeight="1" x14ac:dyDescent="0.25">
      <c r="A54" s="228" t="s">
        <v>446</v>
      </c>
      <c r="B54" s="61" t="s">
        <v>1289</v>
      </c>
      <c r="C54" s="229" t="s">
        <v>62</v>
      </c>
      <c r="D54" s="229" t="s">
        <v>421</v>
      </c>
      <c r="E54" s="87" t="str">
        <f t="shared" si="6"/>
        <v/>
      </c>
      <c r="F54" s="76">
        <f t="shared" si="7"/>
        <v>1</v>
      </c>
      <c r="G54" s="97">
        <v>30</v>
      </c>
      <c r="H54" s="97">
        <v>40</v>
      </c>
      <c r="I54" s="266">
        <v>40</v>
      </c>
      <c r="J54" s="64"/>
      <c r="K54" s="98">
        <f>IF(DIMENSIONS!H51="E",0,IF(J54&lt;&gt;"",J54,I54))</f>
        <v>40</v>
      </c>
      <c r="L54" s="76">
        <f t="shared" si="8"/>
        <v>0</v>
      </c>
      <c r="M54" s="268">
        <f t="shared" si="9"/>
        <v>40</v>
      </c>
      <c r="N54" s="268">
        <f t="shared" si="10"/>
        <v>60</v>
      </c>
      <c r="O54" s="76" t="str">
        <f t="shared" si="11"/>
        <v/>
      </c>
      <c r="P54" s="76">
        <f t="shared" si="12"/>
        <v>0</v>
      </c>
      <c r="Q54" s="76">
        <f t="shared" si="23"/>
        <v>40</v>
      </c>
      <c r="R54" s="76">
        <f t="shared" si="17"/>
        <v>40</v>
      </c>
      <c r="S54" s="71" t="str">
        <f t="shared" si="14"/>
        <v/>
      </c>
      <c r="T54" s="71" t="str">
        <f t="shared" si="18"/>
        <v/>
      </c>
      <c r="U54" s="71" t="str">
        <f t="shared" si="19"/>
        <v/>
      </c>
      <c r="V54" s="71" t="str">
        <f t="shared" si="15"/>
        <v/>
      </c>
      <c r="W54" s="71" t="str">
        <f t="shared" si="16"/>
        <v/>
      </c>
      <c r="X54" s="71" t="str">
        <f t="shared" si="20"/>
        <v/>
      </c>
      <c r="Y54" s="71" t="str">
        <f t="shared" si="21"/>
        <v/>
      </c>
      <c r="Z54" s="71"/>
      <c r="AA54" s="149" t="str">
        <f t="shared" si="22"/>
        <v/>
      </c>
      <c r="AB54" s="184"/>
    </row>
    <row r="55" spans="1:28" ht="45" customHeight="1" x14ac:dyDescent="0.25">
      <c r="A55" s="30" t="s">
        <v>447</v>
      </c>
      <c r="B55" s="28" t="s">
        <v>1296</v>
      </c>
      <c r="C55" s="29" t="s">
        <v>62</v>
      </c>
      <c r="D55" s="29" t="s">
        <v>422</v>
      </c>
      <c r="E55" s="88" t="str">
        <f t="shared" si="6"/>
        <v/>
      </c>
      <c r="F55" s="80">
        <f t="shared" si="7"/>
        <v>2</v>
      </c>
      <c r="G55" s="120">
        <v>10</v>
      </c>
      <c r="H55" s="120">
        <v>20</v>
      </c>
      <c r="I55" s="126">
        <v>15</v>
      </c>
      <c r="J55" s="65"/>
      <c r="K55" s="190">
        <f>IF(DIMENSIONS!H52="E",0,IF(J55&lt;&gt;"",J55,I55))</f>
        <v>15</v>
      </c>
      <c r="L55" s="80">
        <f t="shared" si="8"/>
        <v>0</v>
      </c>
      <c r="M55" s="191">
        <f t="shared" si="9"/>
        <v>55</v>
      </c>
      <c r="N55" s="191">
        <f t="shared" si="10"/>
        <v>45</v>
      </c>
      <c r="O55" s="80" t="str">
        <f t="shared" si="11"/>
        <v/>
      </c>
      <c r="P55" s="80">
        <f t="shared" si="12"/>
        <v>0</v>
      </c>
      <c r="Q55" s="80">
        <f t="shared" si="23"/>
        <v>15</v>
      </c>
      <c r="R55" s="80">
        <f t="shared" si="17"/>
        <v>15</v>
      </c>
      <c r="S55" s="107" t="str">
        <f t="shared" si="14"/>
        <v/>
      </c>
      <c r="T55" s="107" t="str">
        <f t="shared" si="18"/>
        <v/>
      </c>
      <c r="U55" s="107" t="str">
        <f t="shared" si="19"/>
        <v/>
      </c>
      <c r="V55" s="107" t="str">
        <f t="shared" si="15"/>
        <v/>
      </c>
      <c r="W55" s="107" t="str">
        <f t="shared" si="16"/>
        <v/>
      </c>
      <c r="X55" s="107" t="str">
        <f t="shared" si="20"/>
        <v/>
      </c>
      <c r="Y55" s="107" t="str">
        <f t="shared" si="21"/>
        <v/>
      </c>
      <c r="Z55" s="107"/>
      <c r="AA55" s="167" t="str">
        <f t="shared" si="22"/>
        <v/>
      </c>
      <c r="AB55" s="184"/>
    </row>
    <row r="56" spans="1:28" ht="45" customHeight="1" thickBot="1" x14ac:dyDescent="0.3">
      <c r="A56" s="30" t="s">
        <v>448</v>
      </c>
      <c r="B56" s="28" t="s">
        <v>1303</v>
      </c>
      <c r="C56" s="29" t="s">
        <v>62</v>
      </c>
      <c r="D56" s="29" t="s">
        <v>423</v>
      </c>
      <c r="E56" s="88" t="str">
        <f t="shared" si="6"/>
        <v/>
      </c>
      <c r="F56" s="80">
        <f t="shared" si="7"/>
        <v>3</v>
      </c>
      <c r="G56" s="120">
        <v>10</v>
      </c>
      <c r="H56" s="120">
        <v>20</v>
      </c>
      <c r="I56" s="126">
        <v>15</v>
      </c>
      <c r="J56" s="65"/>
      <c r="K56" s="190">
        <f>IF(DIMENSIONS!H53="E",0,IF(J56&lt;&gt;"",J56,I56))</f>
        <v>15</v>
      </c>
      <c r="L56" s="80">
        <f>IF(LEFT(A56,5)=LEFT(A55,5),IF(K56=0,L55+1,L55),IF(K56=0,1,0))</f>
        <v>0</v>
      </c>
      <c r="M56" s="191">
        <f>IF(LEFT(A56,6)=LEFT(A55,6),M55+K56,K56)</f>
        <v>70</v>
      </c>
      <c r="N56" s="191">
        <f>IF(LEFT(A56,7)&lt;&gt;LEFT(A55,7),100-M56,"")</f>
        <v>30</v>
      </c>
      <c r="O56" s="80" t="str">
        <f>IF(LEFT(A56,5)&lt;&gt;LEFT(A57,5),N56/(F56-L56),"")</f>
        <v/>
      </c>
      <c r="P56" s="80">
        <f>IF(O56="",P57,O56)</f>
        <v>0</v>
      </c>
      <c r="Q56" s="80">
        <f>IF(K56&lt;&gt;0,K56+P56,K56)</f>
        <v>15</v>
      </c>
      <c r="R56" s="80">
        <f>IF(LEFT(A56,8)=LEFT(A55,8),R55+Q56,Q56)</f>
        <v>15</v>
      </c>
      <c r="S56" s="107" t="str">
        <f>IF(T56&lt;&gt;"",T56,IF(U56&lt;&gt;"",U56,""))</f>
        <v/>
      </c>
      <c r="T56" s="107" t="str">
        <f>IF(J56&lt;&gt;0,IF(J56&lt;G56,CONCATENATE("Error! Weight for this Dimension can no be less than  ",G56, " %"),""),"")</f>
        <v/>
      </c>
      <c r="U56" s="107" t="str">
        <f>IF(J56&gt;H56,CONCATENATE("Error! Weight for this Dimension can not exceed ",H56, " %"),"")</f>
        <v/>
      </c>
      <c r="V56" s="107" t="str">
        <f>IF(S56&lt;&gt;"",1,"")</f>
        <v/>
      </c>
      <c r="W56" s="107" t="str">
        <f>IF(S56="",IF(Y56&lt;&gt;"",Y56,IF(X56&lt;&gt;"",X56,"")),"")</f>
        <v/>
      </c>
      <c r="X56" s="107" t="str">
        <f>IF(M56&gt;100,CONCATENATE("The sum of weights for ",LEFT(A56,5), " indicator exceed 100%. Automatic weight recalculation"),"")</f>
        <v/>
      </c>
      <c r="Y56" s="107" t="str">
        <f>IF(E56="last",IF(M56&lt;100,IF(L56=0,CONCATENATE("The sum of weights for ",LEFT(A56,5), " indicator is not 100%. Automatic weight recalculation"),"There are some 'zero value'. Automatic weight adjustment"),""),"")</f>
        <v/>
      </c>
      <c r="Z56" s="107"/>
      <c r="AA56" s="167" t="str">
        <f>IF(Q56&lt;&gt;"",IF(K56&lt;&gt;Q56,"Recalculated weight",""),"")</f>
        <v/>
      </c>
      <c r="AB56" s="185"/>
    </row>
    <row r="57" spans="1:28" ht="45" customHeight="1" thickTop="1" thickBot="1" x14ac:dyDescent="0.3">
      <c r="A57" s="30" t="s">
        <v>449</v>
      </c>
      <c r="B57" s="28" t="s">
        <v>1694</v>
      </c>
      <c r="C57" s="29" t="s">
        <v>62</v>
      </c>
      <c r="D57" s="29" t="s">
        <v>424</v>
      </c>
      <c r="E57" s="88" t="str">
        <f>IF(LEFT(A57,5)&lt;&gt;LEFT(A58,5),"last","")</f>
        <v/>
      </c>
      <c r="F57" s="80">
        <f>IF(LEFT(A57,5)=LEFT(A56,5),F56+1,1)</f>
        <v>4</v>
      </c>
      <c r="G57" s="120">
        <v>10</v>
      </c>
      <c r="H57" s="120">
        <v>20</v>
      </c>
      <c r="I57" s="126">
        <v>15</v>
      </c>
      <c r="J57" s="192"/>
      <c r="K57" s="190">
        <f>IF(DIMENSIONS!H54="E",0,IF(J57&lt;&gt;"",J57,I57))</f>
        <v>15</v>
      </c>
      <c r="L57" s="80">
        <f>IF(LEFT(A57,5)=LEFT(A56,5),IF(K57=0,L56+1,L56),IF(K57=0,1,0))</f>
        <v>0</v>
      </c>
      <c r="M57" s="191">
        <f>IF(LEFT(A57,6)=LEFT(A56,6),M56+K57,K57)</f>
        <v>85</v>
      </c>
      <c r="N57" s="191">
        <f>IF(LEFT(A57,7)&lt;&gt;LEFT(A56,7),100-M57,"")</f>
        <v>15</v>
      </c>
      <c r="O57" s="80" t="str">
        <f>IF(LEFT(A57,5)&lt;&gt;LEFT(A58,5),N57/(F57-L57),"")</f>
        <v/>
      </c>
      <c r="P57" s="80">
        <f>IF(O57="",P58,O57)</f>
        <v>0</v>
      </c>
      <c r="Q57" s="80">
        <f>IF(K57&lt;&gt;0,K57+P57,K57)</f>
        <v>15</v>
      </c>
      <c r="R57" s="80">
        <f>IF(LEFT(A57,8)=LEFT(A56,8),R56+Q57,Q57)</f>
        <v>15</v>
      </c>
      <c r="S57" s="107" t="str">
        <f>IF(T57&lt;&gt;"",T57,IF(U57&lt;&gt;"",U57,""))</f>
        <v/>
      </c>
      <c r="T57" s="107" t="str">
        <f>IF(J57&lt;&gt;0,IF(J57&lt;G57,CONCATENATE("Error! Weight for this Dimension can no be less than  ",G57, " %"),""),"")</f>
        <v/>
      </c>
      <c r="U57" s="107" t="str">
        <f>IF(J57&gt;H57,CONCATENATE("Error! Weight for this Dimension can not exceed ",H57, " %"),"")</f>
        <v/>
      </c>
      <c r="V57" s="107" t="str">
        <f>IF(S57&lt;&gt;"",1,"")</f>
        <v/>
      </c>
      <c r="W57" s="107" t="str">
        <f>IF(S57="",IF(Y57&lt;&gt;"",Y57,IF(X57&lt;&gt;"",X57,"")),"")</f>
        <v/>
      </c>
      <c r="X57" s="107" t="str">
        <f>IF(M57&gt;100,CONCATENATE("The sum of weights for ",LEFT(A57,5), " indicator exceed 100%. Automatic weight recalculation"),"")</f>
        <v/>
      </c>
      <c r="Y57" s="107" t="str">
        <f>IF(E57="last",IF(M57&lt;100,IF(L57=0,CONCATENATE("The sum of weights for ",LEFT(A57,5), " indicator is not 100%. Automatic weight recalculation"),"There are some 'zero value'. Automatic weight adjustment"),""),"")</f>
        <v/>
      </c>
      <c r="Z57" s="107"/>
      <c r="AA57" s="167" t="str">
        <f>IF(Q57&lt;&gt;"",IF(K57&lt;&gt;Q57,"Recalculated weight",""),"")</f>
        <v/>
      </c>
      <c r="AB57" s="186"/>
    </row>
    <row r="58" spans="1:28" ht="45" customHeight="1" thickTop="1" thickBot="1" x14ac:dyDescent="0.3">
      <c r="A58" s="269" t="s">
        <v>1519</v>
      </c>
      <c r="B58" s="42" t="s">
        <v>1345</v>
      </c>
      <c r="C58" s="270" t="s">
        <v>62</v>
      </c>
      <c r="D58" s="270" t="s">
        <v>425</v>
      </c>
      <c r="E58" s="271" t="str">
        <f>IF(LEFT(A58,5)&lt;&gt;LEFT(A59,5),"last","")</f>
        <v>last</v>
      </c>
      <c r="F58" s="78">
        <f>IF(LEFT(A58,5)=LEFT(A57,5),F57+1,1)</f>
        <v>5</v>
      </c>
      <c r="G58" s="121">
        <v>10</v>
      </c>
      <c r="H58" s="121">
        <v>20</v>
      </c>
      <c r="I58" s="272">
        <v>15</v>
      </c>
      <c r="J58" s="295"/>
      <c r="K58" s="274">
        <f>IF(DIMENSIONS!H56="E",0,IF(J58&lt;&gt;"",J58,I58))</f>
        <v>15</v>
      </c>
      <c r="L58" s="78">
        <f>IF(LEFT(A58,5)=LEFT(A57,5),IF(K58=0,L57+1,L57),IF(K58=0,1,0))</f>
        <v>0</v>
      </c>
      <c r="M58" s="275">
        <f>IF(LEFT(A58,6)=LEFT(A57,6),M57+K58,K58)</f>
        <v>100</v>
      </c>
      <c r="N58" s="275">
        <f>IF(LEFT(A58,7)&lt;&gt;LEFT(A57,7),100-M58,"")</f>
        <v>0</v>
      </c>
      <c r="O58" s="78">
        <f>IF(LEFT(A58,5)&lt;&gt;LEFT(A59,5),N58/(F58-L58),"")</f>
        <v>0</v>
      </c>
      <c r="P58" s="78">
        <f>IF(O58="",P59,O58)</f>
        <v>0</v>
      </c>
      <c r="Q58" s="78">
        <f>IF(K58&lt;&gt;0,K58+P58,K58)</f>
        <v>15</v>
      </c>
      <c r="R58" s="78">
        <f>IF(LEFT(A58,8)=LEFT(A57,8),R57+Q58,Q58)</f>
        <v>15</v>
      </c>
      <c r="S58" s="105" t="str">
        <f>IF(T58&lt;&gt;"",T58,IF(U58&lt;&gt;"",U58,""))</f>
        <v/>
      </c>
      <c r="T58" s="105" t="str">
        <f>IF(J58&lt;&gt;0,IF(J58&lt;G58,CONCATENATE("Error! Weight for this Dimension can no be less than  ",G58, " %"),""),"")</f>
        <v/>
      </c>
      <c r="U58" s="105" t="str">
        <f>IF(J58&gt;H58,CONCATENATE("Error! Weight for this Dimension can not exceed ",H58, " %"),"")</f>
        <v/>
      </c>
      <c r="V58" s="105" t="str">
        <f>IF(S58&lt;&gt;"",1,"")</f>
        <v/>
      </c>
      <c r="W58" s="105" t="str">
        <f>IF(S58="",IF(Y58&lt;&gt;"",Y58,IF(X58&lt;&gt;"",X58,"")),"")</f>
        <v/>
      </c>
      <c r="X58" s="105" t="str">
        <f>IF(M58&gt;100,CONCATENATE("The sum of weights for ",LEFT(A58,5), " indicator exceed 100%. Automatic weight recalculation"),"")</f>
        <v/>
      </c>
      <c r="Y58" s="105" t="str">
        <f>IF(E58="last",IF(M58&lt;100,IF(L58=0,CONCATENATE("The sum of weights for ",LEFT(A58,5), " indicator is not 100%. Automatic weight recalculation"),"There are some 'zero value'. Automatic weight adjustment"),""),"")</f>
        <v/>
      </c>
      <c r="Z58" s="105"/>
      <c r="AA58" s="151" t="str">
        <f>IF(Q58&lt;&gt;"",IF(K58&lt;&gt;Q58,"Recalculated weight",""),"")</f>
        <v/>
      </c>
      <c r="AB58" s="187"/>
    </row>
    <row r="59" spans="1:28" ht="45" customHeight="1" thickTop="1" thickBot="1" x14ac:dyDescent="0.3">
      <c r="A59" s="299" t="s">
        <v>450</v>
      </c>
      <c r="B59" s="43" t="s">
        <v>1317</v>
      </c>
      <c r="C59" s="229" t="s">
        <v>62</v>
      </c>
      <c r="D59" s="229" t="s">
        <v>426</v>
      </c>
      <c r="E59" s="87" t="str">
        <f>IF(LEFT(A59,5)&lt;&gt;LEFT(A60,5),"last","")</f>
        <v>last</v>
      </c>
      <c r="F59" s="76">
        <f>IF(LEFT(A59,5)=LEFT(A58,5),F58+1,1)</f>
        <v>1</v>
      </c>
      <c r="G59" s="257">
        <v>100</v>
      </c>
      <c r="H59" s="257">
        <v>100</v>
      </c>
      <c r="I59" s="279">
        <v>100</v>
      </c>
      <c r="J59" s="283"/>
      <c r="K59" s="304">
        <f>IF(DIMENSIONS!H57="E",0,IF(J59&lt;&gt;"",J59,I59))</f>
        <v>100</v>
      </c>
      <c r="L59" s="77">
        <f>IF(LEFT(A59,5)=LEFT(A58,5),IF(K59=0,L58+1,L58),IF(K59=0,1,0))</f>
        <v>0</v>
      </c>
      <c r="M59" s="305">
        <f>IF(LEFT(A59,6)=LEFT(A58,6),M58+K59,K59)</f>
        <v>100</v>
      </c>
      <c r="N59" s="305">
        <f>IF(LEFT(A59,7)&lt;&gt;LEFT(A58,7),100-M59,"")</f>
        <v>0</v>
      </c>
      <c r="O59" s="77">
        <f>IF(LEFT(A59,5)&lt;&gt;LEFT(A60,5),N59/(F59-L59),"")</f>
        <v>0</v>
      </c>
      <c r="P59" s="77">
        <f>IF(O59="",P60,O59)</f>
        <v>0</v>
      </c>
      <c r="Q59" s="77">
        <f>IF(K59&lt;&gt;0,K59+P59,K59)</f>
        <v>100</v>
      </c>
      <c r="R59" s="77">
        <f>IF(LEFT(A59,8)=LEFT(A58,8),R58+Q59,Q59)</f>
        <v>100</v>
      </c>
      <c r="S59" s="109" t="str">
        <f>IF(T59&lt;&gt;"",T59,IF(U59&lt;&gt;"",U59,""))</f>
        <v/>
      </c>
      <c r="T59" s="109" t="str">
        <f>IF(J59&lt;&gt;0,IF(J59&lt;G59,CONCATENATE("Error! Weight for this Dimension can no be less than  ",G59, " %"),""),"")</f>
        <v/>
      </c>
      <c r="U59" s="109" t="str">
        <f>IF(J59&gt;H59,CONCATENATE("Error! Weight for this Dimension can not exceed ",H59, " %"),"")</f>
        <v/>
      </c>
      <c r="V59" s="109" t="str">
        <f>IF(S59&lt;&gt;"",1,"")</f>
        <v/>
      </c>
      <c r="W59" s="109" t="str">
        <f>IF(S59="",IF(Y59&lt;&gt;"",Y59,IF(X59&lt;&gt;"",X59,"")),"")</f>
        <v/>
      </c>
      <c r="X59" s="109" t="str">
        <f>IF(M59&gt;100,CONCATENATE("The sum of weights for ",LEFT(A59,5), " indicator exceed 100%. Automatic weight recalculation"),"")</f>
        <v/>
      </c>
      <c r="Y59" s="109" t="str">
        <f>IF(E59="last",IF(M59&lt;100,IF(L59=0,CONCATENATE("The sum of weights for ",LEFT(A59,5), " indicator is not 100%. Automatic weight recalculation"),"There are some 'zero value'. Automatic weight adjustment"),""),"")</f>
        <v/>
      </c>
      <c r="Z59" s="109"/>
      <c r="AA59" s="206" t="str">
        <f>IF(Q59&lt;&gt;"",IF(K59&lt;&gt;Q59,"Recalculated weight",""),"")</f>
        <v/>
      </c>
      <c r="AB59" s="183"/>
    </row>
    <row r="60" spans="1:28" ht="45" customHeight="1" thickTop="1" thickBot="1" x14ac:dyDescent="0.3">
      <c r="A60" s="299" t="s">
        <v>451</v>
      </c>
      <c r="B60" s="43" t="s">
        <v>1324</v>
      </c>
      <c r="C60" s="300" t="s">
        <v>62</v>
      </c>
      <c r="D60" s="300" t="s">
        <v>426</v>
      </c>
      <c r="E60" s="301" t="str">
        <f t="shared" si="6"/>
        <v>last</v>
      </c>
      <c r="F60" s="77">
        <f t="shared" si="7"/>
        <v>1</v>
      </c>
      <c r="G60" s="122">
        <v>100</v>
      </c>
      <c r="H60" s="122">
        <v>100</v>
      </c>
      <c r="I60" s="302">
        <v>100</v>
      </c>
      <c r="J60" s="303"/>
      <c r="K60" s="98">
        <f>IF(DIMENSIONS!H58="E",0,IF(J60&lt;&gt;"",J60,I60))</f>
        <v>100</v>
      </c>
      <c r="L60" s="76">
        <f>IF(LEFT(A60,5)=LEFT(A59,5),IF(K60=0,L59+1,L59),IF(K60=0,1,0))</f>
        <v>0</v>
      </c>
      <c r="M60" s="268">
        <f>IF(LEFT(A60,6)=LEFT(A59,6),M59+K60,K60)</f>
        <v>100</v>
      </c>
      <c r="N60" s="268">
        <f>IF(LEFT(A60,7)&lt;&gt;LEFT(A59,7),100-M60,"")</f>
        <v>0</v>
      </c>
      <c r="O60" s="76">
        <f>IF(LEFT(A60,5)&lt;&gt;LEFT(A61,5),N60/(F60-L60),"")</f>
        <v>0</v>
      </c>
      <c r="P60" s="76">
        <f>IF(O60="",P61,O60)</f>
        <v>0</v>
      </c>
      <c r="Q60" s="76">
        <f>IF(K60&lt;&gt;0,K60+P60,K60)</f>
        <v>100</v>
      </c>
      <c r="R60" s="76">
        <f>IF(LEFT(A60,8)=LEFT(A59,8),R59+Q60,Q60)</f>
        <v>100</v>
      </c>
      <c r="S60" s="71" t="str">
        <f>IF(T60&lt;&gt;"",T60,IF(U60&lt;&gt;"",U60,""))</f>
        <v/>
      </c>
      <c r="T60" s="71" t="str">
        <f>IF(J60&lt;&gt;0,IF(J60&lt;G60,CONCATENATE("Error! Weight for this Dimension can no be less than  ",G60, " %"),""),"")</f>
        <v/>
      </c>
      <c r="U60" s="71" t="str">
        <f>IF(J60&gt;H60,CONCATENATE("Error! Weight for this Dimension can not exceed ",H60, " %"),"")</f>
        <v/>
      </c>
      <c r="V60" s="71" t="str">
        <f>IF(S60&lt;&gt;"",1,"")</f>
        <v/>
      </c>
      <c r="W60" s="71" t="str">
        <f>IF(S60="",IF(Y60&lt;&gt;"",Y60,IF(X60&lt;&gt;"",X60,"")),"")</f>
        <v/>
      </c>
      <c r="X60" s="71" t="str">
        <f>IF(M60&gt;100,CONCATENATE("The sum of weights for ",LEFT(A60,5), " indicator exceed 100%. Automatic weight recalculation"),"")</f>
        <v/>
      </c>
      <c r="Y60" s="71" t="str">
        <f>IF(E60="last",IF(M60&lt;100,IF(L60=0,CONCATENATE("The sum of weights for ",LEFT(A60,5), " indicator is not 100%. Automatic weight recalculation"),"There are some 'zero value'. Automatic weight adjustment"),""),"")</f>
        <v/>
      </c>
      <c r="Z60" s="71"/>
      <c r="AA60" s="149" t="str">
        <f>IF(Q60&lt;&gt;"",IF(K60&lt;&gt;Q60,"Recalculated weight",""),"")</f>
        <v/>
      </c>
      <c r="AB60" s="185"/>
    </row>
    <row r="61" spans="1:28" ht="45" customHeight="1" thickTop="1" thickBot="1" x14ac:dyDescent="0.3">
      <c r="A61" s="299" t="s">
        <v>452</v>
      </c>
      <c r="B61" s="43" t="s">
        <v>1331</v>
      </c>
      <c r="C61" s="300" t="s">
        <v>62</v>
      </c>
      <c r="D61" s="300" t="s">
        <v>427</v>
      </c>
      <c r="E61" s="301" t="str">
        <f t="shared" si="6"/>
        <v>last</v>
      </c>
      <c r="F61" s="77">
        <f t="shared" si="7"/>
        <v>1</v>
      </c>
      <c r="G61" s="122">
        <v>100</v>
      </c>
      <c r="H61" s="122">
        <v>100</v>
      </c>
      <c r="I61" s="302">
        <v>100</v>
      </c>
      <c r="J61" s="307"/>
      <c r="K61" s="304">
        <f>IF(DIMENSIONS!H58="E",0,IF(J61&lt;&gt;"",J61,I61))</f>
        <v>100</v>
      </c>
      <c r="L61" s="77">
        <f t="shared" si="8"/>
        <v>0</v>
      </c>
      <c r="M61" s="305">
        <f t="shared" si="9"/>
        <v>100</v>
      </c>
      <c r="N61" s="305">
        <f t="shared" si="10"/>
        <v>0</v>
      </c>
      <c r="O61" s="77">
        <f t="shared" si="11"/>
        <v>0</v>
      </c>
      <c r="P61" s="77">
        <f t="shared" si="12"/>
        <v>0</v>
      </c>
      <c r="Q61" s="77">
        <f t="shared" si="23"/>
        <v>100</v>
      </c>
      <c r="R61" s="77">
        <f t="shared" si="17"/>
        <v>100</v>
      </c>
      <c r="S61" s="109" t="str">
        <f t="shared" si="14"/>
        <v/>
      </c>
      <c r="T61" s="109" t="str">
        <f t="shared" si="18"/>
        <v/>
      </c>
      <c r="U61" s="109" t="str">
        <f t="shared" si="19"/>
        <v/>
      </c>
      <c r="V61" s="109" t="str">
        <f t="shared" si="15"/>
        <v/>
      </c>
      <c r="W61" s="109" t="str">
        <f t="shared" si="16"/>
        <v/>
      </c>
      <c r="X61" s="109" t="str">
        <f t="shared" si="20"/>
        <v/>
      </c>
      <c r="Y61" s="109" t="str">
        <f t="shared" si="21"/>
        <v/>
      </c>
      <c r="Z61" s="109"/>
      <c r="AA61" s="206" t="str">
        <f t="shared" si="22"/>
        <v/>
      </c>
      <c r="AB61" s="186"/>
    </row>
    <row r="62" spans="1:28" ht="45" customHeight="1" thickTop="1" thickBot="1" x14ac:dyDescent="0.3">
      <c r="A62" s="299" t="s">
        <v>288</v>
      </c>
      <c r="B62" s="43" t="s">
        <v>1338</v>
      </c>
      <c r="C62" s="300" t="s">
        <v>62</v>
      </c>
      <c r="D62" s="300" t="s">
        <v>428</v>
      </c>
      <c r="E62" s="301" t="str">
        <f>IF(LEFT(A62,5)&lt;&gt;LEFT(A58,5),"last","")</f>
        <v>last</v>
      </c>
      <c r="F62" s="77">
        <f t="shared" si="7"/>
        <v>1</v>
      </c>
      <c r="G62" s="122">
        <v>100</v>
      </c>
      <c r="H62" s="122">
        <v>100</v>
      </c>
      <c r="I62" s="302">
        <v>100</v>
      </c>
      <c r="J62" s="307"/>
      <c r="K62" s="304">
        <f>IF(DIMENSIONS!H59="E",0,IF(J62&lt;&gt;"",J62,I62))</f>
        <v>100</v>
      </c>
      <c r="L62" s="77">
        <f t="shared" si="8"/>
        <v>0</v>
      </c>
      <c r="M62" s="305">
        <f t="shared" si="9"/>
        <v>100</v>
      </c>
      <c r="N62" s="305">
        <f t="shared" si="10"/>
        <v>0</v>
      </c>
      <c r="O62" s="77">
        <f>IF(LEFT(A62,5)&lt;&gt;LEFT(A58,5),N62/(F62-L62),"")</f>
        <v>0</v>
      </c>
      <c r="P62" s="77">
        <f>IF(O62="",P58,O62)</f>
        <v>0</v>
      </c>
      <c r="Q62" s="77">
        <f t="shared" si="23"/>
        <v>100</v>
      </c>
      <c r="R62" s="77">
        <f t="shared" si="17"/>
        <v>100</v>
      </c>
      <c r="S62" s="109" t="str">
        <f t="shared" si="14"/>
        <v/>
      </c>
      <c r="T62" s="109" t="str">
        <f t="shared" si="18"/>
        <v/>
      </c>
      <c r="U62" s="109" t="str">
        <f t="shared" si="19"/>
        <v/>
      </c>
      <c r="V62" s="109" t="str">
        <f t="shared" si="15"/>
        <v/>
      </c>
      <c r="W62" s="109" t="str">
        <f t="shared" si="16"/>
        <v/>
      </c>
      <c r="X62" s="109" t="str">
        <f t="shared" si="20"/>
        <v/>
      </c>
      <c r="Y62" s="109" t="str">
        <f t="shared" si="21"/>
        <v/>
      </c>
      <c r="Z62" s="109"/>
      <c r="AA62" s="206" t="str">
        <f t="shared" si="22"/>
        <v/>
      </c>
      <c r="AB62" s="189"/>
    </row>
    <row r="63" spans="1:28" ht="45" customHeight="1" thickTop="1" x14ac:dyDescent="0.25">
      <c r="A63" s="55" t="s">
        <v>1400</v>
      </c>
      <c r="B63" s="67" t="s">
        <v>1695</v>
      </c>
      <c r="C63" s="223"/>
      <c r="D63" s="223"/>
      <c r="E63" s="87" t="str">
        <f t="shared" si="6"/>
        <v/>
      </c>
      <c r="F63" s="76">
        <f>IF(LEFT(A63,5)=LEFT(A58,5),F58+1,1)</f>
        <v>1</v>
      </c>
      <c r="G63" s="97">
        <v>30</v>
      </c>
      <c r="H63" s="97">
        <v>60</v>
      </c>
      <c r="I63" s="266">
        <v>50</v>
      </c>
      <c r="J63" s="267"/>
      <c r="K63" s="98">
        <f>IF(DIMENSIONS!H60="E",0,IF(J63&lt;&gt;"",J63,I63))</f>
        <v>50</v>
      </c>
      <c r="L63" s="76">
        <f>IF(LEFT(A63,5)=LEFT(A58,5),IF(K63=0,L58+1,L58),IF(K63=0,1,0))</f>
        <v>0</v>
      </c>
      <c r="M63" s="268">
        <f>IF(LEFT(A63,6)=LEFT(A58,6),M58+K63,K63)</f>
        <v>50</v>
      </c>
      <c r="N63" s="268">
        <f>IF(LEFT(A63,7)&lt;&gt;LEFT(A58,7),100-M63,"")</f>
        <v>50</v>
      </c>
      <c r="O63" s="76" t="str">
        <f>IF(LEFT(A63,5)&lt;&gt;LEFT(A64,5),N63/(F63-L63),"")</f>
        <v/>
      </c>
      <c r="P63" s="76">
        <f>IF(O63="",P64,O63)</f>
        <v>0</v>
      </c>
      <c r="Q63" s="76">
        <f>IF(K63&lt;&gt;0,K63+P63,K63)</f>
        <v>50</v>
      </c>
      <c r="R63" s="76">
        <f>IF(LEFT(A63,8)=LEFT(A58,8),R58+Q63,Q63)</f>
        <v>50</v>
      </c>
      <c r="S63" s="71" t="str">
        <f>IF(T63&lt;&gt;"",T63,IF(U63&lt;&gt;"",U63,""))</f>
        <v/>
      </c>
      <c r="T63" s="71" t="str">
        <f>IF(J63&lt;&gt;0,IF(J63&lt;G63,CONCATENATE("Error! Weight for this Dimension can no be less than  ",G63, " %"),""),"")</f>
        <v/>
      </c>
      <c r="U63" s="71" t="str">
        <f>IF(J63&gt;H63,CONCATENATE("Error! Weight for this Dimension can not exceed ",H63, " %"),"")</f>
        <v/>
      </c>
      <c r="V63" s="71" t="str">
        <f>IF(S63&lt;&gt;"",1,"")</f>
        <v/>
      </c>
      <c r="W63" s="71" t="str">
        <f>IF(S63="",IF(Y63&lt;&gt;"",Y63,IF(X63&lt;&gt;"",X63,"")),"")</f>
        <v/>
      </c>
      <c r="X63" s="71" t="str">
        <f>IF(M63&gt;100,CONCATENATE("The sum of weights for ",LEFT(A63,5), " indicator exceed 100%. Automatic weight recalculation"),"")</f>
        <v/>
      </c>
      <c r="Y63" s="71" t="str">
        <f>IF(E63="last",IF(M63&lt;100,IF(L63=0,CONCATENATE("The sum of weights for ",LEFT(A63,5), " indicator is not 100%. Automatic weight recalculation"),"There are some 'zero value'. Automatic weight adjustment"),""),"")</f>
        <v/>
      </c>
      <c r="Z63" s="71"/>
      <c r="AA63" s="149" t="str">
        <f>IF(Q63&lt;&gt;"",IF(K63&lt;&gt;Q63,"Recalculated weight",""),"")</f>
        <v/>
      </c>
    </row>
    <row r="64" spans="1:28" ht="45.75" thickBot="1" x14ac:dyDescent="0.3">
      <c r="A64" s="292" t="s">
        <v>1402</v>
      </c>
      <c r="B64" s="293" t="s">
        <v>1420</v>
      </c>
      <c r="C64" s="294"/>
      <c r="D64" s="294"/>
      <c r="E64" s="271" t="str">
        <f t="shared" si="6"/>
        <v>last</v>
      </c>
      <c r="F64" s="78">
        <f t="shared" si="7"/>
        <v>2</v>
      </c>
      <c r="G64" s="121">
        <v>30</v>
      </c>
      <c r="H64" s="121">
        <v>60</v>
      </c>
      <c r="I64" s="272">
        <v>50</v>
      </c>
      <c r="J64" s="295"/>
      <c r="K64" s="274">
        <f>IF(DIMENSIONS!H61="E",0,IF(J64&lt;&gt;"",J64,I64))</f>
        <v>50</v>
      </c>
      <c r="L64" s="78">
        <f>IF(LEFT(A64,5)=LEFT(A63,5),IF(K64=0,L63+1,L63),IF(K64=0,1,0))</f>
        <v>0</v>
      </c>
      <c r="M64" s="275">
        <f>IF(LEFT(A64,6)=LEFT(A63,6),M63+K64,K64)</f>
        <v>100</v>
      </c>
      <c r="N64" s="275">
        <f>IF(LEFT(A64,7)&lt;&gt;LEFT(A63,7),100-M64,"")</f>
        <v>0</v>
      </c>
      <c r="O64" s="78">
        <f>IF(LEFT(A64,5)&lt;&gt;LEFT(A65,5),N64/(F64-L64),"")</f>
        <v>0</v>
      </c>
      <c r="P64" s="78">
        <f>IF(O64="",P65,O64)</f>
        <v>0</v>
      </c>
      <c r="Q64" s="78">
        <f>IF(K64&lt;&gt;0,K64+P64,K64)</f>
        <v>50</v>
      </c>
      <c r="R64" s="78">
        <f>IF(LEFT(A64,8)=LEFT(A63,8),R63+Q64,Q64)</f>
        <v>50</v>
      </c>
      <c r="S64" s="105" t="str">
        <f>IF(T64&lt;&gt;"",T64,IF(U64&lt;&gt;"",U64,""))</f>
        <v/>
      </c>
      <c r="T64" s="105" t="str">
        <f>IF(J64&lt;&gt;0,IF(J64&lt;G64,CONCATENATE("Error! Weight for this Dimension can no be less than  ",G64, " %"),""),"")</f>
        <v/>
      </c>
      <c r="U64" s="105" t="str">
        <f>IF(J64&gt;H64,CONCATENATE("Error! Weight for this Dimension can not exceed ",H64, " %"),"")</f>
        <v/>
      </c>
      <c r="V64" s="105" t="str">
        <f>IF(S64&lt;&gt;"",1,"")</f>
        <v/>
      </c>
      <c r="W64" s="105" t="str">
        <f>IF(S64="",IF(Y64&lt;&gt;"",Y64,IF(X64&lt;&gt;"",X64,"")),"")</f>
        <v/>
      </c>
      <c r="X64" s="105" t="str">
        <f>IF(M64&gt;100,CONCATENATE("The sum of weights for ",LEFT(A64,5), " indicator exceed 100%. Automatic weight recalculation"),"")</f>
        <v/>
      </c>
      <c r="Y64" s="105" t="str">
        <f>IF(E64="last",IF(M64&lt;100,IF(L64=0,CONCATENATE("The sum of weights for ",LEFT(A64,5), " indicator is not 100%. Automatic weight recalculation"),"There are some 'zero value'. Automatic weight adjustment"),""),"")</f>
        <v/>
      </c>
      <c r="Z64" s="105"/>
      <c r="AA64" s="151" t="str">
        <f>IF(Q64&lt;&gt;"",IF(K64&lt;&gt;Q64,"Recalculated weight",""),"")</f>
        <v/>
      </c>
    </row>
    <row r="65" spans="1:27" ht="46.5" thickTop="1" thickBot="1" x14ac:dyDescent="0.3">
      <c r="A65" s="292" t="s">
        <v>1405</v>
      </c>
      <c r="B65" s="293" t="s">
        <v>1696</v>
      </c>
      <c r="C65" s="294"/>
      <c r="D65" s="294"/>
      <c r="E65" s="271" t="str">
        <f t="shared" si="6"/>
        <v>last</v>
      </c>
      <c r="F65" s="78">
        <f t="shared" si="7"/>
        <v>1</v>
      </c>
      <c r="G65" s="121">
        <v>100</v>
      </c>
      <c r="H65" s="121">
        <v>100</v>
      </c>
      <c r="I65" s="272">
        <v>100</v>
      </c>
      <c r="J65" s="295"/>
      <c r="K65" s="274">
        <f>IF(DIMENSIONS!H62="E",0,IF(J65&lt;&gt;"",J65,I65))</f>
        <v>100</v>
      </c>
      <c r="L65" s="78">
        <f>IF(LEFT(A65,5)=LEFT(A64,5),IF(K65=0,L64+1,L64),IF(K65=0,1,0))</f>
        <v>0</v>
      </c>
      <c r="M65" s="275">
        <f>IF(LEFT(A65,6)=LEFT(A64,6),M64+K65,K65)</f>
        <v>100</v>
      </c>
      <c r="N65" s="275">
        <f>IF(LEFT(A65,7)&lt;&gt;LEFT(A64,7),100-M65,"")</f>
        <v>0</v>
      </c>
      <c r="O65" s="78">
        <f>IF(LEFT(A65,5)&lt;&gt;LEFT(A66,5),N65/(F65-L65),"")</f>
        <v>0</v>
      </c>
      <c r="P65" s="78">
        <f>IF(O65="",P66,O65)</f>
        <v>0</v>
      </c>
      <c r="Q65" s="78">
        <f>IF(K65&lt;&gt;0,K65+P65,K65)</f>
        <v>100</v>
      </c>
      <c r="R65" s="78">
        <f>IF(LEFT(A65,8)=LEFT(A64,8),R64+Q65,Q65)</f>
        <v>100</v>
      </c>
      <c r="S65" s="105" t="str">
        <f>IF(T65&lt;&gt;"",T65,IF(U65&lt;&gt;"",U65,""))</f>
        <v/>
      </c>
      <c r="T65" s="105" t="str">
        <f>IF(J65&lt;&gt;0,IF(J65&lt;G65,CONCATENATE("Error! Weight for this Dimension can no be less than  ",G65, " %"),""),"")</f>
        <v/>
      </c>
      <c r="U65" s="105" t="str">
        <f>IF(J65&gt;H65,CONCATENATE("Error! Weight for this Dimension can not exceed ",H65, " %"),"")</f>
        <v/>
      </c>
      <c r="V65" s="105" t="str">
        <f>IF(S65&lt;&gt;"",1,"")</f>
        <v/>
      </c>
      <c r="W65" s="105" t="str">
        <f>IF(S65="",IF(Y65&lt;&gt;"",Y65,IF(X65&lt;&gt;"",X65,"")),"")</f>
        <v/>
      </c>
      <c r="X65" s="105" t="str">
        <f>IF(M65&gt;100,CONCATENATE("The sum of weights for ",LEFT(A65,5), " indicator exceed 100%. Automatic weight recalculation"),"")</f>
        <v/>
      </c>
      <c r="Y65" s="105" t="str">
        <f>IF(E65="last",IF(M65&lt;100,IF(L65=0,CONCATENATE("The sum of weights for ",LEFT(A65,5), " indicator is not 100%. Automatic weight recalculation"),"There are some 'zero value'. Automatic weight adjustment"),""),"")</f>
        <v/>
      </c>
      <c r="Z65" s="105"/>
      <c r="AA65" s="151" t="str">
        <f>IF(Q65&lt;&gt;"",IF(K65&lt;&gt;Q65,"Recalculated weight",""),"")</f>
        <v/>
      </c>
    </row>
    <row r="66" spans="1:27" ht="45" customHeight="1" thickTop="1" thickBot="1" x14ac:dyDescent="0.3">
      <c r="A66" s="292" t="s">
        <v>1408</v>
      </c>
      <c r="B66" s="293" t="s">
        <v>1698</v>
      </c>
      <c r="C66" s="294"/>
      <c r="D66" s="294"/>
      <c r="E66" s="271" t="str">
        <f t="shared" si="6"/>
        <v>last</v>
      </c>
      <c r="F66" s="78">
        <f t="shared" si="7"/>
        <v>1</v>
      </c>
      <c r="G66" s="121">
        <v>100</v>
      </c>
      <c r="H66" s="121">
        <v>100</v>
      </c>
      <c r="I66" s="272">
        <v>100</v>
      </c>
      <c r="J66" s="295"/>
      <c r="K66" s="274">
        <f>IF(DIMENSIONS!H63="E",0,IF(J66&lt;&gt;"",J66,I66))</f>
        <v>100</v>
      </c>
      <c r="L66" s="78">
        <f>IF(LEFT(A66,5)=LEFT(A65,5),IF(K66=0,L65+1,L65),IF(K66=0,1,0))</f>
        <v>0</v>
      </c>
      <c r="M66" s="275">
        <f>IF(LEFT(A66,6)=LEFT(A65,6),M65+K66,K66)</f>
        <v>100</v>
      </c>
      <c r="N66" s="275">
        <f>IF(LEFT(A66,7)&lt;&gt;LEFT(A65,7),100-M66,"")</f>
        <v>0</v>
      </c>
      <c r="O66" s="78">
        <f>IF(LEFT(A66,5)&lt;&gt;LEFT(A67,5),N66/(F66-L66),"")</f>
        <v>0</v>
      </c>
      <c r="P66" s="78">
        <f>IF(O66="",P67,O66)</f>
        <v>0</v>
      </c>
      <c r="Q66" s="78">
        <f>IF(K66&lt;&gt;0,K66+P66,K66)</f>
        <v>100</v>
      </c>
      <c r="R66" s="78">
        <f>IF(LEFT(A66,8)=LEFT(A65,8),R65+Q66,Q66)</f>
        <v>100</v>
      </c>
      <c r="S66" s="105" t="str">
        <f>IF(T66&lt;&gt;"",T66,IF(U66&lt;&gt;"",U66,""))</f>
        <v/>
      </c>
      <c r="T66" s="105" t="str">
        <f>IF(J66&lt;&gt;0,IF(J66&lt;G66,CONCATENATE("Error! Weight for this Dimension can no be less than  ",G66, " %"),""),"")</f>
        <v/>
      </c>
      <c r="U66" s="105" t="str">
        <f>IF(J66&gt;H66,CONCATENATE("Error! Weight for this Dimension can not exceed ",H66, " %"),"")</f>
        <v/>
      </c>
      <c r="V66" s="105" t="str">
        <f>IF(S66&lt;&gt;"",1,"")</f>
        <v/>
      </c>
      <c r="W66" s="105" t="str">
        <f>IF(S66="",IF(Y66&lt;&gt;"",Y66,IF(X66&lt;&gt;"",X66,"")),"")</f>
        <v/>
      </c>
      <c r="X66" s="105" t="str">
        <f>IF(M66&gt;100,CONCATENATE("The sum of weights for ",LEFT(A66,5), " indicator exceed 100%. Automatic weight recalculation"),"")</f>
        <v/>
      </c>
      <c r="Y66" s="105" t="str">
        <f>IF(E66="last",IF(M66&lt;100,IF(L66=0,CONCATENATE("The sum of weights for ",LEFT(A66,5), " indicator is not 100%. Automatic weight recalculation"),"There are some 'zero value'. Automatic weight adjustment"),""),"")</f>
        <v/>
      </c>
      <c r="Z66" s="105"/>
      <c r="AA66" s="151" t="str">
        <f>IF(Q66&lt;&gt;"",IF(K66&lt;&gt;Q66,"Recalculated weight",""),"")</f>
        <v/>
      </c>
    </row>
    <row r="67" spans="1:27" ht="45" customHeight="1" thickTop="1" thickBot="1" x14ac:dyDescent="0.3">
      <c r="A67" s="296" t="s">
        <v>1418</v>
      </c>
      <c r="B67" s="297" t="s">
        <v>1411</v>
      </c>
      <c r="C67" s="298"/>
      <c r="D67" s="298"/>
      <c r="E67" s="286" t="str">
        <f>IF(LEFT(A67,5)&lt;&gt;LEFT(A69,5),"last","")</f>
        <v>last</v>
      </c>
      <c r="F67" s="250">
        <f t="shared" si="7"/>
        <v>1</v>
      </c>
      <c r="G67" s="251">
        <v>100</v>
      </c>
      <c r="H67" s="251">
        <v>100</v>
      </c>
      <c r="I67" s="287">
        <v>100</v>
      </c>
      <c r="J67" s="288"/>
      <c r="K67" s="289">
        <f>IF(DIMENSIONS!H64="E",0,IF(J67&lt;&gt;"",J67,I67))</f>
        <v>100</v>
      </c>
      <c r="L67" s="250">
        <f>IF(LEFT(A67,5)=LEFT(A66,5),IF(K67=0,L66+1,L66),IF(K67=0,1,0))</f>
        <v>0</v>
      </c>
      <c r="M67" s="290">
        <f>IF(LEFT(A67,6)=LEFT(A66,6),M66+K67,K67)</f>
        <v>100</v>
      </c>
      <c r="N67" s="290">
        <f>IF(LEFT(A67,7)&lt;&gt;LEFT(A66,7),100-M67,"")</f>
        <v>0</v>
      </c>
      <c r="O67" s="250">
        <f>IF(LEFT(A67,5)&lt;&gt;LEFT(A69,5),N67/(F67-L67),"")</f>
        <v>0</v>
      </c>
      <c r="P67" s="250">
        <f>IF(O67="",P69,O67)</f>
        <v>0</v>
      </c>
      <c r="Q67" s="250">
        <f>IF(K67&lt;&gt;0,K67+P67,K67)</f>
        <v>100</v>
      </c>
      <c r="R67" s="250">
        <f>IF(LEFT(A67,8)=LEFT(A66,8),R66+Q67,Q67)</f>
        <v>100</v>
      </c>
      <c r="S67" s="253" t="str">
        <f>IF(T67&lt;&gt;"",T67,IF(U67&lt;&gt;"",U67,""))</f>
        <v/>
      </c>
      <c r="T67" s="253" t="str">
        <f>IF(J67&lt;&gt;0,IF(J67&lt;G67,CONCATENATE("Error! Weight for this Dimension can no be less than  ",G67, " %"),""),"")</f>
        <v/>
      </c>
      <c r="U67" s="253" t="str">
        <f>IF(J67&gt;H67,CONCATENATE("Error! Weight for this Dimension can not exceed ",H67, " %"),"")</f>
        <v/>
      </c>
      <c r="V67" s="253" t="str">
        <f>IF(S67&lt;&gt;"",1,"")</f>
        <v/>
      </c>
      <c r="W67" s="253" t="str">
        <f>IF(S67="",IF(Y67&lt;&gt;"",Y67,IF(X67&lt;&gt;"",X67,"")),"")</f>
        <v/>
      </c>
      <c r="X67" s="253" t="str">
        <f>IF(M67&gt;100,CONCATENATE("The sum of weights for ",LEFT(A67,5), " indicator exceed 100%. Automatic weight recalculation"),"")</f>
        <v/>
      </c>
      <c r="Y67" s="253" t="str">
        <f>IF(E67="last",IF(M67&lt;100,IF(L67=0,CONCATENATE("The sum of weights for ",LEFT(A67,5), " indicator is not 100%. Automatic weight recalculation"),"There are some 'zero value'. Automatic weight adjustment"),""),"")</f>
        <v/>
      </c>
      <c r="Z67" s="253"/>
      <c r="AA67" s="254" t="str">
        <f>IF(Q67&lt;&gt;"",IF(K67&lt;&gt;Q67,"Recalculated weight",""),"")</f>
        <v/>
      </c>
    </row>
    <row r="68" spans="1:27" ht="45" customHeight="1" x14ac:dyDescent="0.25">
      <c r="A68" s="75"/>
      <c r="B68" s="197"/>
      <c r="C68" s="215"/>
      <c r="D68" s="215"/>
      <c r="E68" s="198"/>
      <c r="F68" s="199"/>
      <c r="G68" s="201"/>
      <c r="H68" s="201"/>
      <c r="I68" s="216"/>
      <c r="J68" s="217"/>
      <c r="K68" s="200"/>
      <c r="L68" s="199"/>
      <c r="M68" s="218"/>
      <c r="N68" s="218"/>
      <c r="O68" s="199"/>
      <c r="P68" s="199"/>
      <c r="Q68" s="199"/>
      <c r="R68" s="199"/>
      <c r="S68" s="70"/>
      <c r="T68" s="70"/>
      <c r="U68" s="70"/>
      <c r="V68" s="70"/>
      <c r="W68" s="70"/>
      <c r="X68" s="70"/>
      <c r="Y68" s="70"/>
      <c r="Z68" s="70"/>
      <c r="AA68" s="70"/>
    </row>
    <row r="69" spans="1:27" ht="21" x14ac:dyDescent="0.25">
      <c r="S69" s="90"/>
    </row>
  </sheetData>
  <sheetProtection algorithmName="SHA-512" hashValue="Y9jtTPTqzy2TXPyMLih9Pl9EefwWoEQHoVwb+ERQR/dgw75HtvggBQOMhRBLy6AfDo6doN196uWIFvAmzKOb5A==" saltValue="gRxQ49gayUHSEiCcPub3Qg==" spinCount="100000" sheet="1" selectLockedCells="1"/>
  <phoneticPr fontId="35" type="noConversion"/>
  <conditionalFormatting sqref="S69">
    <cfRule type="cellIs" dxfId="28" priority="4" operator="equal">
      <formula>"no errors detected in the setup"</formula>
    </cfRule>
    <cfRule type="cellIs" dxfId="27" priority="5" operator="equal">
      <formula>"There are errors in the setup"</formula>
    </cfRule>
  </conditionalFormatting>
  <conditionalFormatting sqref="S5:S65">
    <cfRule type="cellIs" dxfId="26" priority="3" operator="notEqual">
      <formula>""</formula>
    </cfRule>
  </conditionalFormatting>
  <conditionalFormatting sqref="S66:S68">
    <cfRule type="cellIs" dxfId="25" priority="1" operator="notEqual">
      <formul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A46"/>
  <sheetViews>
    <sheetView zoomScale="80" zoomScaleNormal="80" workbookViewId="0">
      <pane ySplit="1" topLeftCell="A29" activePane="bottomLeft" state="frozen"/>
      <selection pane="bottomLeft" activeCell="J35" sqref="J35"/>
    </sheetView>
  </sheetViews>
  <sheetFormatPr defaultRowHeight="15" x14ac:dyDescent="0.25"/>
  <cols>
    <col min="1" max="1" width="14.7109375" style="2" customWidth="1"/>
    <col min="2" max="2" width="50.7109375" style="2" customWidth="1"/>
    <col min="3" max="4" width="9.140625" style="2" hidden="1" customWidth="1"/>
    <col min="5" max="5" width="14.42578125" style="2" hidden="1" customWidth="1"/>
    <col min="6" max="6" width="12.140625" style="2" hidden="1" customWidth="1"/>
    <col min="7" max="8" width="9.7109375" style="102" customWidth="1"/>
    <col min="9" max="9" width="15" style="102" customWidth="1"/>
    <col min="10" max="10" width="20.7109375" style="2" customWidth="1"/>
    <col min="11" max="11" width="9.85546875" style="2" customWidth="1"/>
    <col min="12" max="12" width="20.7109375" style="2" hidden="1" customWidth="1"/>
    <col min="13" max="13" width="13.42578125" style="5" hidden="1" customWidth="1"/>
    <col min="14" max="16" width="20.7109375" style="2" hidden="1" customWidth="1"/>
    <col min="17" max="17" width="13.85546875" style="2" customWidth="1"/>
    <col min="18" max="18" width="20.7109375" style="2" hidden="1" customWidth="1"/>
    <col min="19" max="19" width="27.5703125" style="2" customWidth="1"/>
    <col min="20" max="22" width="13.5703125" style="2" hidden="1" customWidth="1"/>
    <col min="23" max="23" width="24.140625" style="5" customWidth="1"/>
    <col min="24" max="24" width="14.28515625" style="11" hidden="1" customWidth="1"/>
    <col min="25" max="25" width="17.28515625" style="5" hidden="1" customWidth="1"/>
    <col min="26" max="26" width="9.140625" style="2" hidden="1" customWidth="1"/>
    <col min="27" max="27" width="20.42578125" style="2" customWidth="1"/>
    <col min="28" max="16384" width="9.140625" style="2"/>
  </cols>
  <sheetData>
    <row r="1" spans="1:27" ht="48" thickBot="1" x14ac:dyDescent="0.3">
      <c r="A1" s="62" t="s">
        <v>864</v>
      </c>
      <c r="B1" s="63" t="s">
        <v>859</v>
      </c>
      <c r="C1" s="243"/>
      <c r="D1" s="243"/>
      <c r="E1" s="202" t="s">
        <v>1712</v>
      </c>
      <c r="F1" s="202" t="s">
        <v>1713</v>
      </c>
      <c r="G1" s="60" t="s">
        <v>857</v>
      </c>
      <c r="H1" s="60" t="s">
        <v>856</v>
      </c>
      <c r="I1" s="60" t="s">
        <v>871</v>
      </c>
      <c r="J1" s="60" t="s">
        <v>858</v>
      </c>
      <c r="K1" s="83" t="s">
        <v>872</v>
      </c>
      <c r="L1" s="202" t="s">
        <v>1707</v>
      </c>
      <c r="M1" s="202" t="s">
        <v>1708</v>
      </c>
      <c r="N1" s="202" t="s">
        <v>1709</v>
      </c>
      <c r="O1" s="202" t="s">
        <v>1710</v>
      </c>
      <c r="P1" s="202" t="s">
        <v>1711</v>
      </c>
      <c r="Q1" s="83" t="s">
        <v>878</v>
      </c>
      <c r="R1" s="202" t="s">
        <v>1714</v>
      </c>
      <c r="S1" s="95" t="s">
        <v>877</v>
      </c>
      <c r="T1" s="202" t="s">
        <v>1715</v>
      </c>
      <c r="U1" s="202" t="s">
        <v>1716</v>
      </c>
      <c r="V1" s="203" t="s">
        <v>1717</v>
      </c>
      <c r="W1" s="94" t="s">
        <v>875</v>
      </c>
      <c r="X1" s="202" t="s">
        <v>1718</v>
      </c>
      <c r="Y1" s="202" t="s">
        <v>1719</v>
      </c>
      <c r="Z1" s="202" t="s">
        <v>1720</v>
      </c>
      <c r="AA1" s="94" t="s">
        <v>876</v>
      </c>
    </row>
    <row r="2" spans="1:27" ht="45" customHeight="1" x14ac:dyDescent="0.25">
      <c r="A2" s="55" t="s">
        <v>289</v>
      </c>
      <c r="B2" s="67" t="s">
        <v>60</v>
      </c>
      <c r="C2" s="56"/>
      <c r="D2" s="56"/>
      <c r="E2" s="87" t="str">
        <f>IF(LEFT(A2,3)&lt;&gt;LEFT(A3,3),"last","")</f>
        <v/>
      </c>
      <c r="F2" s="76">
        <f>IF(LEFT(A2,3)=LEFT(A1,3),F1+1,1)</f>
        <v>1</v>
      </c>
      <c r="G2" s="99">
        <v>30</v>
      </c>
      <c r="H2" s="99">
        <v>40</v>
      </c>
      <c r="I2" s="123">
        <v>30</v>
      </c>
      <c r="J2" s="64"/>
      <c r="K2" s="98">
        <f>IF(INDICATORS!F2="E",0,IF(J2&lt;&gt;"",J2,I2))</f>
        <v>30</v>
      </c>
      <c r="L2" s="76">
        <f>IF(LEFT(A2,3)=LEFT(A1,3),IF(K2=0,L1+1,L1),IF(K2=0,1,0))</f>
        <v>0</v>
      </c>
      <c r="M2" s="97">
        <f>IF(LEFT(A2,3)=LEFT(A1,3),M1+K2,K2)</f>
        <v>30</v>
      </c>
      <c r="N2" s="97">
        <f>IF(LEFT(A2,5)&lt;&gt;LEFT(A1,5),100-M2,"")</f>
        <v>70</v>
      </c>
      <c r="O2" s="76" t="str">
        <f>IF(LEFT(A2,3)&lt;&gt;LEFT(A3,3),N2/(F2-L2),"")</f>
        <v/>
      </c>
      <c r="P2" s="76">
        <f>IF(O2="",P3,O2)</f>
        <v>0</v>
      </c>
      <c r="Q2" s="76">
        <f>IF(S2="",IF(K2&lt;&gt;0,K2+P2,K2),"")</f>
        <v>30</v>
      </c>
      <c r="R2" s="76">
        <f>IF(LEFT(A2,8)=LEFT(A1,8),R1+Q2,Q2)</f>
        <v>30</v>
      </c>
      <c r="S2" s="309" t="str">
        <f>IF(T2&lt;&gt;"",T2,IF(U2&lt;&gt;"",U2,""))</f>
        <v/>
      </c>
      <c r="T2" s="71" t="str">
        <f>IF(J2&lt;&gt;0,IF(J2&lt;G2,CONCATENATE("Error! Weight for this Dimension can no be less than  ",G2, " %"),""),"")</f>
        <v/>
      </c>
      <c r="U2" s="71" t="str">
        <f>IF(J2&gt;H2,CONCATENATE("Error! Weight for this Dimension can not exceed ",H2, " %"),"")</f>
        <v/>
      </c>
      <c r="V2" s="71" t="str">
        <f>IF(S2&lt;&gt;"",1,"")</f>
        <v/>
      </c>
      <c r="W2" s="71" t="str">
        <f>IF(Q2&lt;&gt;"",IF(K2&lt;&gt;Q2,"Recalculated weight",""),"")</f>
        <v/>
      </c>
      <c r="X2" s="71" t="str">
        <f>IF(M2&gt;100,CONCATENATE("The sum of weights for ",LEFT(A2,3), " PA exceed 100%. Automatic weight recalculation"),"")</f>
        <v/>
      </c>
      <c r="Y2" s="71" t="str">
        <f>IF(E2="last",IF(M2&lt;100,IF(L2=0,CONCATENATE("The sum of weights for ",LEFT(A2,3), " PA is not 100%. Automatic weight recalculation"),"There are some 'zero value'. Automatic weight adjustment"),""),"")</f>
        <v/>
      </c>
      <c r="Z2" s="71"/>
      <c r="AA2" s="71" t="str">
        <f>IF(J2&lt;&gt;0,IF(Q2&lt;&gt;"",IF(J2&lt;&gt;Q2,"Recalculated weight",""),""),"")</f>
        <v/>
      </c>
    </row>
    <row r="3" spans="1:27" ht="45" customHeight="1" x14ac:dyDescent="0.25">
      <c r="A3" s="47" t="s">
        <v>290</v>
      </c>
      <c r="B3" s="68" t="s">
        <v>2</v>
      </c>
      <c r="C3" s="48"/>
      <c r="D3" s="48"/>
      <c r="E3" s="87" t="str">
        <f t="shared" ref="E3:E31" si="0">IF(LEFT(A3,3)&lt;&gt;LEFT(A4,3),"last","")</f>
        <v/>
      </c>
      <c r="F3" s="76">
        <f t="shared" ref="F3:F31" si="1">IF(LEFT(A3,3)=LEFT(A2,3),F2+1,1)</f>
        <v>2</v>
      </c>
      <c r="G3" s="100">
        <v>20</v>
      </c>
      <c r="H3" s="100">
        <v>30</v>
      </c>
      <c r="I3" s="123">
        <v>20</v>
      </c>
      <c r="J3" s="65"/>
      <c r="K3" s="98">
        <f>IF(INDICATORS!F3="E",0,IF(J3&lt;&gt;"",J3,I3))</f>
        <v>20</v>
      </c>
      <c r="L3" s="76">
        <f t="shared" ref="L3:L31" si="2">IF(LEFT(A3,3)=LEFT(A2,3),IF(K3=0,L2+1,L2),IF(K3=0,1,0))</f>
        <v>0</v>
      </c>
      <c r="M3" s="97">
        <f t="shared" ref="M3:M31" si="3">IF(LEFT(A3,3)=LEFT(A2,3),M2+K3,K3)</f>
        <v>50</v>
      </c>
      <c r="N3" s="97">
        <f t="shared" ref="N3:N31" si="4">IF(LEFT(A3,5)&lt;&gt;LEFT(A2,5),100-M3,"")</f>
        <v>50</v>
      </c>
      <c r="O3" s="76" t="str">
        <f t="shared" ref="O3:O31" si="5">IF(LEFT(A3,3)&lt;&gt;LEFT(A4,3),N3/(F3-L3),"")</f>
        <v/>
      </c>
      <c r="P3" s="76">
        <f t="shared" ref="P3:P31" si="6">IF(O3="",P4,O3)</f>
        <v>0</v>
      </c>
      <c r="Q3" s="76">
        <f t="shared" ref="Q3:Q31" si="7">IF(S3="",IF(K3&lt;&gt;0,K3+P3,K3),"")</f>
        <v>20</v>
      </c>
      <c r="R3" s="76">
        <f t="shared" ref="R3:R31" si="8">IF(LEFT(A3,8)=LEFT(A2,8),R2+Q3,Q3)</f>
        <v>20</v>
      </c>
      <c r="S3" s="309" t="str">
        <f t="shared" ref="S3:S31" si="9">IF(T3&lt;&gt;"",T3,IF(U3&lt;&gt;"",U3,""))</f>
        <v/>
      </c>
      <c r="T3" s="71" t="str">
        <f t="shared" ref="T3:T31" si="10">IF(J3&lt;&gt;0,IF(J3&lt;G3,CONCATENATE("Error! Weight for this Dimension can no be less than  ",G3, " %"),""),"")</f>
        <v/>
      </c>
      <c r="U3" s="71" t="str">
        <f t="shared" ref="U3:U31" si="11">IF(J3&gt;H3,CONCATENATE("Error! Weight for this Dimension can not exceed ",H3, " %"),"")</f>
        <v/>
      </c>
      <c r="V3" s="71" t="str">
        <f t="shared" ref="V3:V31" si="12">IF(S3&lt;&gt;"",1,"")</f>
        <v/>
      </c>
      <c r="W3" s="71" t="str">
        <f t="shared" ref="W3:W31" si="13">IF(Q3&lt;&gt;"",IF(K3&lt;&gt;Q3,"Recalculated weight",""),"")</f>
        <v/>
      </c>
      <c r="X3" s="71" t="str">
        <f t="shared" ref="X3:X31" si="14">IF(M3&gt;100,CONCATENATE("The sum of weights for ",LEFT(A3,3), " PA exceed 100%. Automatic weight recalculation"),"")</f>
        <v/>
      </c>
      <c r="Y3" s="71" t="str">
        <f t="shared" ref="Y3:Y31" si="15">IF(E3="last",IF(M3&lt;100,IF(L3=0,CONCATENATE("The sum of weights for ",LEFT(A3,3), " PA is not 100%. Automatic weight recalculation"),"There are some 'zero value'. Automatic weight adjustment"),""),"")</f>
        <v/>
      </c>
      <c r="Z3" s="71"/>
      <c r="AA3" s="71" t="str">
        <f t="shared" ref="AA3:AA31" si="16">IF(J3&lt;&gt;0,IF(Q3&lt;&gt;"",IF(J3&lt;&gt;Q3,"Recalculated weight",""),""),"")</f>
        <v/>
      </c>
    </row>
    <row r="4" spans="1:27" ht="45" customHeight="1" x14ac:dyDescent="0.25">
      <c r="A4" s="47" t="s">
        <v>291</v>
      </c>
      <c r="B4" s="68" t="s">
        <v>549</v>
      </c>
      <c r="C4" s="48"/>
      <c r="D4" s="48"/>
      <c r="E4" s="87" t="str">
        <f t="shared" si="0"/>
        <v/>
      </c>
      <c r="F4" s="76">
        <f t="shared" si="1"/>
        <v>3</v>
      </c>
      <c r="G4" s="100">
        <v>10</v>
      </c>
      <c r="H4" s="100">
        <v>15</v>
      </c>
      <c r="I4" s="123">
        <v>15</v>
      </c>
      <c r="J4" s="65"/>
      <c r="K4" s="98">
        <f>IF(INDICATORS!F4="E",0,IF(J4&lt;&gt;"",J4,I4))</f>
        <v>15</v>
      </c>
      <c r="L4" s="76">
        <f t="shared" si="2"/>
        <v>0</v>
      </c>
      <c r="M4" s="97">
        <f t="shared" si="3"/>
        <v>65</v>
      </c>
      <c r="N4" s="97">
        <f t="shared" si="4"/>
        <v>35</v>
      </c>
      <c r="O4" s="76" t="str">
        <f t="shared" si="5"/>
        <v/>
      </c>
      <c r="P4" s="76">
        <f t="shared" si="6"/>
        <v>0</v>
      </c>
      <c r="Q4" s="76">
        <f t="shared" si="7"/>
        <v>15</v>
      </c>
      <c r="R4" s="76">
        <f t="shared" si="8"/>
        <v>15</v>
      </c>
      <c r="S4" s="309" t="str">
        <f t="shared" si="9"/>
        <v/>
      </c>
      <c r="T4" s="71" t="str">
        <f t="shared" si="10"/>
        <v/>
      </c>
      <c r="U4" s="71" t="str">
        <f t="shared" si="11"/>
        <v/>
      </c>
      <c r="V4" s="71" t="str">
        <f t="shared" si="12"/>
        <v/>
      </c>
      <c r="W4" s="71" t="str">
        <f t="shared" si="13"/>
        <v/>
      </c>
      <c r="X4" s="71" t="str">
        <f t="shared" si="14"/>
        <v/>
      </c>
      <c r="Y4" s="71" t="str">
        <f t="shared" si="15"/>
        <v/>
      </c>
      <c r="Z4" s="71"/>
      <c r="AA4" s="71" t="str">
        <f t="shared" si="16"/>
        <v/>
      </c>
    </row>
    <row r="5" spans="1:27" ht="45" customHeight="1" x14ac:dyDescent="0.25">
      <c r="A5" s="47" t="s">
        <v>292</v>
      </c>
      <c r="B5" s="68" t="s">
        <v>550</v>
      </c>
      <c r="C5" s="48"/>
      <c r="D5" s="48"/>
      <c r="E5" s="87" t="str">
        <f t="shared" si="0"/>
        <v/>
      </c>
      <c r="F5" s="76">
        <f t="shared" si="1"/>
        <v>4</v>
      </c>
      <c r="G5" s="100">
        <v>10</v>
      </c>
      <c r="H5" s="100">
        <v>30</v>
      </c>
      <c r="I5" s="123">
        <v>20</v>
      </c>
      <c r="J5" s="65"/>
      <c r="K5" s="98">
        <f>IF(INDICATORS!F5="E",0,IF(J5&lt;&gt;"",J5,I5))</f>
        <v>20</v>
      </c>
      <c r="L5" s="76">
        <f t="shared" si="2"/>
        <v>0</v>
      </c>
      <c r="M5" s="97">
        <f t="shared" si="3"/>
        <v>85</v>
      </c>
      <c r="N5" s="97">
        <f t="shared" si="4"/>
        <v>15</v>
      </c>
      <c r="O5" s="76" t="str">
        <f t="shared" si="5"/>
        <v/>
      </c>
      <c r="P5" s="76">
        <f t="shared" si="6"/>
        <v>0</v>
      </c>
      <c r="Q5" s="76">
        <f t="shared" si="7"/>
        <v>20</v>
      </c>
      <c r="R5" s="76">
        <f t="shared" si="8"/>
        <v>20</v>
      </c>
      <c r="S5" s="309" t="str">
        <f t="shared" si="9"/>
        <v/>
      </c>
      <c r="T5" s="71" t="str">
        <f t="shared" si="10"/>
        <v/>
      </c>
      <c r="U5" s="71" t="str">
        <f t="shared" si="11"/>
        <v/>
      </c>
      <c r="V5" s="71" t="str">
        <f t="shared" si="12"/>
        <v/>
      </c>
      <c r="W5" s="71" t="str">
        <f t="shared" si="13"/>
        <v/>
      </c>
      <c r="X5" s="71" t="str">
        <f t="shared" si="14"/>
        <v/>
      </c>
      <c r="Y5" s="71" t="str">
        <f t="shared" si="15"/>
        <v/>
      </c>
      <c r="Z5" s="71"/>
      <c r="AA5" s="71" t="str">
        <f t="shared" si="16"/>
        <v/>
      </c>
    </row>
    <row r="6" spans="1:27" ht="45" customHeight="1" thickBot="1" x14ac:dyDescent="0.3">
      <c r="A6" s="49" t="s">
        <v>293</v>
      </c>
      <c r="B6" s="69" t="s">
        <v>125</v>
      </c>
      <c r="C6" s="50"/>
      <c r="D6" s="50"/>
      <c r="E6" s="89" t="str">
        <f t="shared" si="0"/>
        <v>last</v>
      </c>
      <c r="F6" s="79">
        <f t="shared" si="1"/>
        <v>5</v>
      </c>
      <c r="G6" s="101">
        <v>10</v>
      </c>
      <c r="H6" s="101">
        <v>15</v>
      </c>
      <c r="I6" s="124">
        <v>15</v>
      </c>
      <c r="J6" s="66"/>
      <c r="K6" s="313">
        <f>IF(INDICATORS!F6="E",0,IF(J6&lt;&gt;"",J6,I6))</f>
        <v>15</v>
      </c>
      <c r="L6" s="81">
        <f t="shared" si="2"/>
        <v>0</v>
      </c>
      <c r="M6" s="314">
        <f t="shared" si="3"/>
        <v>100</v>
      </c>
      <c r="N6" s="314">
        <f t="shared" si="4"/>
        <v>0</v>
      </c>
      <c r="O6" s="81">
        <f t="shared" si="5"/>
        <v>0</v>
      </c>
      <c r="P6" s="81">
        <f t="shared" si="6"/>
        <v>0</v>
      </c>
      <c r="Q6" s="81">
        <f t="shared" si="7"/>
        <v>15</v>
      </c>
      <c r="R6" s="76">
        <f t="shared" si="8"/>
        <v>15</v>
      </c>
      <c r="S6" s="312" t="str">
        <f t="shared" si="9"/>
        <v/>
      </c>
      <c r="T6" s="103" t="str">
        <f t="shared" si="10"/>
        <v/>
      </c>
      <c r="U6" s="103" t="str">
        <f t="shared" si="11"/>
        <v/>
      </c>
      <c r="V6" s="103" t="str">
        <f t="shared" si="12"/>
        <v/>
      </c>
      <c r="W6" s="103" t="str">
        <f t="shared" si="13"/>
        <v/>
      </c>
      <c r="X6" s="103" t="str">
        <f t="shared" si="14"/>
        <v/>
      </c>
      <c r="Y6" s="103" t="str">
        <f t="shared" si="15"/>
        <v/>
      </c>
      <c r="Z6" s="103"/>
      <c r="AA6" s="103" t="str">
        <f t="shared" si="16"/>
        <v/>
      </c>
    </row>
    <row r="7" spans="1:27" ht="45" customHeight="1" x14ac:dyDescent="0.25">
      <c r="A7" s="55" t="s">
        <v>295</v>
      </c>
      <c r="B7" s="67" t="s">
        <v>60</v>
      </c>
      <c r="C7" s="56"/>
      <c r="D7" s="56"/>
      <c r="E7" s="87" t="str">
        <f t="shared" si="0"/>
        <v/>
      </c>
      <c r="F7" s="76">
        <f t="shared" si="1"/>
        <v>1</v>
      </c>
      <c r="G7" s="99">
        <v>30</v>
      </c>
      <c r="H7" s="99">
        <v>40</v>
      </c>
      <c r="I7" s="123">
        <v>30</v>
      </c>
      <c r="J7" s="64"/>
      <c r="K7" s="98">
        <f>IF(INDICATORS!F7="E",0,IF(J7&lt;&gt;"",J7,I7))</f>
        <v>30</v>
      </c>
      <c r="L7" s="76">
        <f t="shared" si="2"/>
        <v>0</v>
      </c>
      <c r="M7" s="97">
        <f t="shared" si="3"/>
        <v>30</v>
      </c>
      <c r="N7" s="97">
        <f t="shared" si="4"/>
        <v>70</v>
      </c>
      <c r="O7" s="76" t="str">
        <f t="shared" si="5"/>
        <v/>
      </c>
      <c r="P7" s="76">
        <f t="shared" si="6"/>
        <v>0</v>
      </c>
      <c r="Q7" s="76">
        <f t="shared" si="7"/>
        <v>30</v>
      </c>
      <c r="R7" s="76">
        <f t="shared" si="8"/>
        <v>30</v>
      </c>
      <c r="S7" s="309" t="str">
        <f t="shared" si="9"/>
        <v/>
      </c>
      <c r="T7" s="71" t="str">
        <f t="shared" si="10"/>
        <v/>
      </c>
      <c r="U7" s="71" t="str">
        <f t="shared" si="11"/>
        <v/>
      </c>
      <c r="V7" s="71" t="str">
        <f t="shared" si="12"/>
        <v/>
      </c>
      <c r="W7" s="71" t="str">
        <f t="shared" si="13"/>
        <v/>
      </c>
      <c r="X7" s="71" t="str">
        <f t="shared" si="14"/>
        <v/>
      </c>
      <c r="Y7" s="71" t="str">
        <f t="shared" si="15"/>
        <v/>
      </c>
      <c r="Z7" s="71"/>
      <c r="AA7" s="71" t="str">
        <f t="shared" si="16"/>
        <v/>
      </c>
    </row>
    <row r="8" spans="1:27" ht="45" customHeight="1" x14ac:dyDescent="0.25">
      <c r="A8" s="47" t="s">
        <v>294</v>
      </c>
      <c r="B8" s="68" t="s">
        <v>2</v>
      </c>
      <c r="C8" s="48"/>
      <c r="D8" s="48"/>
      <c r="E8" s="87" t="str">
        <f t="shared" si="0"/>
        <v/>
      </c>
      <c r="F8" s="76">
        <f t="shared" si="1"/>
        <v>2</v>
      </c>
      <c r="G8" s="100">
        <v>20</v>
      </c>
      <c r="H8" s="100">
        <v>30</v>
      </c>
      <c r="I8" s="123">
        <v>20</v>
      </c>
      <c r="J8" s="65"/>
      <c r="K8" s="98">
        <f>IF(INDICATORS!F8="E",0,IF(J8&lt;&gt;"",J8,I8))</f>
        <v>20</v>
      </c>
      <c r="L8" s="76">
        <f t="shared" si="2"/>
        <v>0</v>
      </c>
      <c r="M8" s="97">
        <f t="shared" si="3"/>
        <v>50</v>
      </c>
      <c r="N8" s="97">
        <f t="shared" si="4"/>
        <v>50</v>
      </c>
      <c r="O8" s="76" t="str">
        <f t="shared" si="5"/>
        <v/>
      </c>
      <c r="P8" s="76">
        <f t="shared" si="6"/>
        <v>0</v>
      </c>
      <c r="Q8" s="76">
        <f t="shared" si="7"/>
        <v>20</v>
      </c>
      <c r="R8" s="76">
        <f t="shared" si="8"/>
        <v>20</v>
      </c>
      <c r="S8" s="309" t="str">
        <f t="shared" si="9"/>
        <v/>
      </c>
      <c r="T8" s="71" t="str">
        <f t="shared" si="10"/>
        <v/>
      </c>
      <c r="U8" s="71" t="str">
        <f t="shared" si="11"/>
        <v/>
      </c>
      <c r="V8" s="71" t="str">
        <f t="shared" si="12"/>
        <v/>
      </c>
      <c r="W8" s="71" t="str">
        <f t="shared" si="13"/>
        <v/>
      </c>
      <c r="X8" s="71" t="str">
        <f t="shared" si="14"/>
        <v/>
      </c>
      <c r="Y8" s="71" t="str">
        <f t="shared" si="15"/>
        <v/>
      </c>
      <c r="Z8" s="71"/>
      <c r="AA8" s="71" t="str">
        <f t="shared" si="16"/>
        <v/>
      </c>
    </row>
    <row r="9" spans="1:27" ht="45" customHeight="1" x14ac:dyDescent="0.25">
      <c r="A9" s="47" t="s">
        <v>297</v>
      </c>
      <c r="B9" s="68" t="s">
        <v>549</v>
      </c>
      <c r="C9" s="48"/>
      <c r="D9" s="48"/>
      <c r="E9" s="76" t="str">
        <f t="shared" si="0"/>
        <v/>
      </c>
      <c r="F9" s="76">
        <f t="shared" si="1"/>
        <v>3</v>
      </c>
      <c r="G9" s="100">
        <v>10</v>
      </c>
      <c r="H9" s="100">
        <v>15</v>
      </c>
      <c r="I9" s="123">
        <v>15</v>
      </c>
      <c r="J9" s="65"/>
      <c r="K9" s="98">
        <f>IF(INDICATORS!F9="E",0,IF(J9&lt;&gt;"",J9,I9))</f>
        <v>15</v>
      </c>
      <c r="L9" s="76">
        <f t="shared" si="2"/>
        <v>0</v>
      </c>
      <c r="M9" s="97">
        <f t="shared" si="3"/>
        <v>65</v>
      </c>
      <c r="N9" s="97">
        <f t="shared" si="4"/>
        <v>35</v>
      </c>
      <c r="O9" s="76" t="str">
        <f t="shared" si="5"/>
        <v/>
      </c>
      <c r="P9" s="76">
        <f t="shared" si="6"/>
        <v>0</v>
      </c>
      <c r="Q9" s="76">
        <f t="shared" si="7"/>
        <v>15</v>
      </c>
      <c r="R9" s="76">
        <f t="shared" si="8"/>
        <v>15</v>
      </c>
      <c r="S9" s="309" t="str">
        <f t="shared" si="9"/>
        <v/>
      </c>
      <c r="T9" s="71" t="str">
        <f t="shared" si="10"/>
        <v/>
      </c>
      <c r="U9" s="71" t="str">
        <f t="shared" si="11"/>
        <v/>
      </c>
      <c r="V9" s="71" t="str">
        <f t="shared" si="12"/>
        <v/>
      </c>
      <c r="W9" s="71" t="str">
        <f t="shared" si="13"/>
        <v/>
      </c>
      <c r="X9" s="71" t="str">
        <f t="shared" si="14"/>
        <v/>
      </c>
      <c r="Y9" s="71" t="str">
        <f t="shared" si="15"/>
        <v/>
      </c>
      <c r="Z9" s="71"/>
      <c r="AA9" s="71" t="str">
        <f t="shared" si="16"/>
        <v/>
      </c>
    </row>
    <row r="10" spans="1:27" ht="45" customHeight="1" x14ac:dyDescent="0.25">
      <c r="A10" s="47" t="s">
        <v>296</v>
      </c>
      <c r="B10" s="68" t="s">
        <v>550</v>
      </c>
      <c r="C10" s="48"/>
      <c r="D10" s="48"/>
      <c r="E10" s="76" t="str">
        <f t="shared" si="0"/>
        <v/>
      </c>
      <c r="F10" s="76">
        <f t="shared" si="1"/>
        <v>4</v>
      </c>
      <c r="G10" s="100">
        <v>10</v>
      </c>
      <c r="H10" s="100">
        <v>30</v>
      </c>
      <c r="I10" s="123">
        <v>20</v>
      </c>
      <c r="J10" s="65"/>
      <c r="K10" s="98">
        <f>IF(INDICATORS!F10="E",0,IF(J10&lt;&gt;"",J10,I10))</f>
        <v>20</v>
      </c>
      <c r="L10" s="76">
        <f t="shared" si="2"/>
        <v>0</v>
      </c>
      <c r="M10" s="97">
        <f t="shared" si="3"/>
        <v>85</v>
      </c>
      <c r="N10" s="97">
        <f t="shared" si="4"/>
        <v>15</v>
      </c>
      <c r="O10" s="76" t="str">
        <f t="shared" si="5"/>
        <v/>
      </c>
      <c r="P10" s="76">
        <f t="shared" si="6"/>
        <v>0</v>
      </c>
      <c r="Q10" s="76">
        <f t="shared" si="7"/>
        <v>20</v>
      </c>
      <c r="R10" s="76">
        <f t="shared" si="8"/>
        <v>20</v>
      </c>
      <c r="S10" s="309" t="str">
        <f t="shared" si="9"/>
        <v/>
      </c>
      <c r="T10" s="71" t="str">
        <f t="shared" si="10"/>
        <v/>
      </c>
      <c r="U10" s="71" t="str">
        <f t="shared" si="11"/>
        <v/>
      </c>
      <c r="V10" s="71" t="str">
        <f t="shared" si="12"/>
        <v/>
      </c>
      <c r="W10" s="71" t="str">
        <f t="shared" si="13"/>
        <v/>
      </c>
      <c r="X10" s="71" t="str">
        <f t="shared" si="14"/>
        <v/>
      </c>
      <c r="Y10" s="71" t="str">
        <f t="shared" si="15"/>
        <v/>
      </c>
      <c r="Z10" s="71"/>
      <c r="AA10" s="71" t="str">
        <f t="shared" si="16"/>
        <v/>
      </c>
    </row>
    <row r="11" spans="1:27" ht="45" customHeight="1" thickBot="1" x14ac:dyDescent="0.3">
      <c r="A11" s="49" t="s">
        <v>298</v>
      </c>
      <c r="B11" s="69" t="s">
        <v>125</v>
      </c>
      <c r="C11" s="50"/>
      <c r="D11" s="50"/>
      <c r="E11" s="79" t="str">
        <f t="shared" si="0"/>
        <v>last</v>
      </c>
      <c r="F11" s="79">
        <f t="shared" si="1"/>
        <v>5</v>
      </c>
      <c r="G11" s="101">
        <v>10</v>
      </c>
      <c r="H11" s="101">
        <v>15</v>
      </c>
      <c r="I11" s="124">
        <v>15</v>
      </c>
      <c r="J11" s="66"/>
      <c r="K11" s="313">
        <f>IF(INDICATORS!F11="E",0,IF(J11&lt;&gt;"",J11,I11))</f>
        <v>15</v>
      </c>
      <c r="L11" s="81">
        <f t="shared" si="2"/>
        <v>0</v>
      </c>
      <c r="M11" s="314">
        <f t="shared" si="3"/>
        <v>100</v>
      </c>
      <c r="N11" s="314">
        <f t="shared" si="4"/>
        <v>0</v>
      </c>
      <c r="O11" s="81">
        <f t="shared" si="5"/>
        <v>0</v>
      </c>
      <c r="P11" s="81">
        <f t="shared" si="6"/>
        <v>0</v>
      </c>
      <c r="Q11" s="81">
        <f t="shared" si="7"/>
        <v>15</v>
      </c>
      <c r="R11" s="76">
        <f t="shared" si="8"/>
        <v>15</v>
      </c>
      <c r="S11" s="312" t="str">
        <f t="shared" si="9"/>
        <v/>
      </c>
      <c r="T11" s="103" t="str">
        <f t="shared" si="10"/>
        <v/>
      </c>
      <c r="U11" s="103" t="str">
        <f t="shared" si="11"/>
        <v/>
      </c>
      <c r="V11" s="103" t="str">
        <f t="shared" si="12"/>
        <v/>
      </c>
      <c r="W11" s="103" t="str">
        <f t="shared" si="13"/>
        <v/>
      </c>
      <c r="X11" s="103" t="str">
        <f t="shared" si="14"/>
        <v/>
      </c>
      <c r="Y11" s="103" t="str">
        <f t="shared" si="15"/>
        <v/>
      </c>
      <c r="Z11" s="103"/>
      <c r="AA11" s="103" t="str">
        <f t="shared" si="16"/>
        <v/>
      </c>
    </row>
    <row r="12" spans="1:27" ht="45" customHeight="1" x14ac:dyDescent="0.25">
      <c r="A12" s="55" t="s">
        <v>299</v>
      </c>
      <c r="B12" s="67" t="s">
        <v>60</v>
      </c>
      <c r="C12" s="56"/>
      <c r="D12" s="56"/>
      <c r="E12" s="76" t="str">
        <f t="shared" si="0"/>
        <v/>
      </c>
      <c r="F12" s="76">
        <f t="shared" si="1"/>
        <v>1</v>
      </c>
      <c r="G12" s="99">
        <v>30</v>
      </c>
      <c r="H12" s="99">
        <v>40</v>
      </c>
      <c r="I12" s="123">
        <v>30</v>
      </c>
      <c r="J12" s="64"/>
      <c r="K12" s="98">
        <f>IF(INDICATORS!F12="E",0,IF(J12&lt;&gt;"",J12,I12))</f>
        <v>30</v>
      </c>
      <c r="L12" s="76">
        <f t="shared" si="2"/>
        <v>0</v>
      </c>
      <c r="M12" s="97">
        <f t="shared" si="3"/>
        <v>30</v>
      </c>
      <c r="N12" s="97">
        <f t="shared" si="4"/>
        <v>70</v>
      </c>
      <c r="O12" s="76" t="str">
        <f t="shared" si="5"/>
        <v/>
      </c>
      <c r="P12" s="76">
        <f t="shared" si="6"/>
        <v>0</v>
      </c>
      <c r="Q12" s="76">
        <f t="shared" si="7"/>
        <v>30</v>
      </c>
      <c r="R12" s="76">
        <f t="shared" si="8"/>
        <v>30</v>
      </c>
      <c r="S12" s="309" t="str">
        <f t="shared" si="9"/>
        <v/>
      </c>
      <c r="T12" s="71" t="str">
        <f t="shared" si="10"/>
        <v/>
      </c>
      <c r="U12" s="71" t="str">
        <f t="shared" si="11"/>
        <v/>
      </c>
      <c r="V12" s="71" t="str">
        <f t="shared" si="12"/>
        <v/>
      </c>
      <c r="W12" s="71" t="str">
        <f t="shared" si="13"/>
        <v/>
      </c>
      <c r="X12" s="71" t="str">
        <f t="shared" si="14"/>
        <v/>
      </c>
      <c r="Y12" s="71" t="str">
        <f t="shared" si="15"/>
        <v/>
      </c>
      <c r="Z12" s="71"/>
      <c r="AA12" s="71" t="str">
        <f t="shared" si="16"/>
        <v/>
      </c>
    </row>
    <row r="13" spans="1:27" ht="45" customHeight="1" x14ac:dyDescent="0.25">
      <c r="A13" s="47" t="s">
        <v>302</v>
      </c>
      <c r="B13" s="68" t="s">
        <v>2</v>
      </c>
      <c r="C13" s="48"/>
      <c r="D13" s="48"/>
      <c r="E13" s="76" t="str">
        <f t="shared" si="0"/>
        <v/>
      </c>
      <c r="F13" s="76">
        <f t="shared" si="1"/>
        <v>2</v>
      </c>
      <c r="G13" s="100">
        <v>20</v>
      </c>
      <c r="H13" s="100">
        <v>30</v>
      </c>
      <c r="I13" s="123">
        <v>20</v>
      </c>
      <c r="J13" s="65"/>
      <c r="K13" s="98">
        <f>IF(INDICATORS!F13="E",0,IF(J13&lt;&gt;"",J13,I13))</f>
        <v>20</v>
      </c>
      <c r="L13" s="76">
        <f t="shared" si="2"/>
        <v>0</v>
      </c>
      <c r="M13" s="97">
        <f t="shared" si="3"/>
        <v>50</v>
      </c>
      <c r="N13" s="97">
        <f t="shared" si="4"/>
        <v>50</v>
      </c>
      <c r="O13" s="76" t="str">
        <f t="shared" si="5"/>
        <v/>
      </c>
      <c r="P13" s="76">
        <f t="shared" si="6"/>
        <v>0</v>
      </c>
      <c r="Q13" s="76">
        <f t="shared" si="7"/>
        <v>20</v>
      </c>
      <c r="R13" s="76">
        <f t="shared" si="8"/>
        <v>20</v>
      </c>
      <c r="S13" s="309" t="str">
        <f t="shared" si="9"/>
        <v/>
      </c>
      <c r="T13" s="71" t="str">
        <f t="shared" si="10"/>
        <v/>
      </c>
      <c r="U13" s="71" t="str">
        <f t="shared" si="11"/>
        <v/>
      </c>
      <c r="V13" s="71" t="str">
        <f t="shared" si="12"/>
        <v/>
      </c>
      <c r="W13" s="71" t="str">
        <f t="shared" si="13"/>
        <v/>
      </c>
      <c r="X13" s="71" t="str">
        <f t="shared" si="14"/>
        <v/>
      </c>
      <c r="Y13" s="71" t="str">
        <f t="shared" si="15"/>
        <v/>
      </c>
      <c r="Z13" s="71"/>
      <c r="AA13" s="71" t="str">
        <f t="shared" si="16"/>
        <v/>
      </c>
    </row>
    <row r="14" spans="1:27" ht="45" customHeight="1" x14ac:dyDescent="0.25">
      <c r="A14" s="47" t="s">
        <v>300</v>
      </c>
      <c r="B14" s="68" t="s">
        <v>549</v>
      </c>
      <c r="C14" s="48"/>
      <c r="D14" s="48"/>
      <c r="E14" s="76" t="str">
        <f t="shared" si="0"/>
        <v/>
      </c>
      <c r="F14" s="76">
        <f t="shared" si="1"/>
        <v>3</v>
      </c>
      <c r="G14" s="100">
        <v>10</v>
      </c>
      <c r="H14" s="100">
        <v>15</v>
      </c>
      <c r="I14" s="123">
        <v>15</v>
      </c>
      <c r="J14" s="65"/>
      <c r="K14" s="98">
        <f>IF(INDICATORS!F14="E",0,IF(J14&lt;&gt;"",J14,I14))</f>
        <v>15</v>
      </c>
      <c r="L14" s="76">
        <f t="shared" si="2"/>
        <v>0</v>
      </c>
      <c r="M14" s="97">
        <f t="shared" si="3"/>
        <v>65</v>
      </c>
      <c r="N14" s="97">
        <f t="shared" si="4"/>
        <v>35</v>
      </c>
      <c r="O14" s="76" t="str">
        <f t="shared" si="5"/>
        <v/>
      </c>
      <c r="P14" s="76">
        <f t="shared" si="6"/>
        <v>0</v>
      </c>
      <c r="Q14" s="76">
        <f t="shared" si="7"/>
        <v>15</v>
      </c>
      <c r="R14" s="76">
        <f t="shared" si="8"/>
        <v>15</v>
      </c>
      <c r="S14" s="309" t="str">
        <f t="shared" si="9"/>
        <v/>
      </c>
      <c r="T14" s="71" t="str">
        <f t="shared" si="10"/>
        <v/>
      </c>
      <c r="U14" s="71" t="str">
        <f t="shared" si="11"/>
        <v/>
      </c>
      <c r="V14" s="71" t="str">
        <f t="shared" si="12"/>
        <v/>
      </c>
      <c r="W14" s="71" t="str">
        <f t="shared" si="13"/>
        <v/>
      </c>
      <c r="X14" s="71" t="str">
        <f t="shared" si="14"/>
        <v/>
      </c>
      <c r="Y14" s="71" t="str">
        <f t="shared" si="15"/>
        <v/>
      </c>
      <c r="Z14" s="71"/>
      <c r="AA14" s="71" t="str">
        <f t="shared" si="16"/>
        <v/>
      </c>
    </row>
    <row r="15" spans="1:27" ht="45" customHeight="1" x14ac:dyDescent="0.25">
      <c r="A15" s="47" t="s">
        <v>301</v>
      </c>
      <c r="B15" s="68" t="s">
        <v>550</v>
      </c>
      <c r="C15" s="48"/>
      <c r="D15" s="48"/>
      <c r="E15" s="80" t="str">
        <f t="shared" si="0"/>
        <v/>
      </c>
      <c r="F15" s="80">
        <f t="shared" si="1"/>
        <v>4</v>
      </c>
      <c r="G15" s="100">
        <v>10</v>
      </c>
      <c r="H15" s="100">
        <v>30</v>
      </c>
      <c r="I15" s="214">
        <v>20</v>
      </c>
      <c r="J15" s="65"/>
      <c r="K15" s="98">
        <f>IF(INDICATORS!F15="E",0,IF(J15&lt;&gt;"",J15,I15))</f>
        <v>20</v>
      </c>
      <c r="L15" s="76">
        <f t="shared" si="2"/>
        <v>0</v>
      </c>
      <c r="M15" s="97">
        <f t="shared" si="3"/>
        <v>85</v>
      </c>
      <c r="N15" s="97">
        <f t="shared" si="4"/>
        <v>15</v>
      </c>
      <c r="O15" s="76" t="str">
        <f t="shared" si="5"/>
        <v/>
      </c>
      <c r="P15" s="76">
        <f t="shared" si="6"/>
        <v>0</v>
      </c>
      <c r="Q15" s="76">
        <f t="shared" si="7"/>
        <v>20</v>
      </c>
      <c r="R15" s="76">
        <f t="shared" si="8"/>
        <v>20</v>
      </c>
      <c r="S15" s="310" t="str">
        <f t="shared" si="9"/>
        <v/>
      </c>
      <c r="T15" s="107" t="str">
        <f t="shared" si="10"/>
        <v/>
      </c>
      <c r="U15" s="107" t="str">
        <f t="shared" si="11"/>
        <v/>
      </c>
      <c r="V15" s="107" t="str">
        <f t="shared" si="12"/>
        <v/>
      </c>
      <c r="W15" s="107" t="str">
        <f t="shared" si="13"/>
        <v/>
      </c>
      <c r="X15" s="107" t="str">
        <f t="shared" si="14"/>
        <v/>
      </c>
      <c r="Y15" s="107" t="str">
        <f t="shared" si="15"/>
        <v/>
      </c>
      <c r="Z15" s="107"/>
      <c r="AA15" s="107" t="str">
        <f t="shared" si="16"/>
        <v/>
      </c>
    </row>
    <row r="16" spans="1:27" ht="45" customHeight="1" thickBot="1" x14ac:dyDescent="0.3">
      <c r="A16" s="49" t="s">
        <v>1382</v>
      </c>
      <c r="B16" s="69" t="s">
        <v>125</v>
      </c>
      <c r="C16" s="50"/>
      <c r="D16" s="50"/>
      <c r="E16" s="81" t="str">
        <f t="shared" si="0"/>
        <v>last</v>
      </c>
      <c r="F16" s="81">
        <f t="shared" si="1"/>
        <v>5</v>
      </c>
      <c r="G16" s="101">
        <v>10</v>
      </c>
      <c r="H16" s="101">
        <v>15</v>
      </c>
      <c r="I16" s="308">
        <v>15</v>
      </c>
      <c r="J16" s="66"/>
      <c r="K16" s="313">
        <f>IF(INDICATORS!F16="E",0,IF(J16&lt;&gt;"",J16,I16))</f>
        <v>15</v>
      </c>
      <c r="L16" s="81">
        <f t="shared" si="2"/>
        <v>0</v>
      </c>
      <c r="M16" s="314">
        <f t="shared" si="3"/>
        <v>100</v>
      </c>
      <c r="N16" s="314">
        <f t="shared" si="4"/>
        <v>0</v>
      </c>
      <c r="O16" s="81">
        <f t="shared" si="5"/>
        <v>0</v>
      </c>
      <c r="P16" s="81">
        <f t="shared" si="6"/>
        <v>0</v>
      </c>
      <c r="Q16" s="81">
        <f t="shared" si="7"/>
        <v>15</v>
      </c>
      <c r="R16" s="76">
        <f t="shared" si="8"/>
        <v>15</v>
      </c>
      <c r="S16" s="311" t="str">
        <f t="shared" si="9"/>
        <v/>
      </c>
      <c r="T16" s="106" t="str">
        <f t="shared" si="10"/>
        <v/>
      </c>
      <c r="U16" s="106" t="str">
        <f t="shared" si="11"/>
        <v/>
      </c>
      <c r="V16" s="106" t="str">
        <f t="shared" si="12"/>
        <v/>
      </c>
      <c r="W16" s="106" t="str">
        <f t="shared" si="13"/>
        <v/>
      </c>
      <c r="X16" s="106" t="str">
        <f t="shared" si="14"/>
        <v/>
      </c>
      <c r="Y16" s="106" t="str">
        <f t="shared" si="15"/>
        <v/>
      </c>
      <c r="Z16" s="106"/>
      <c r="AA16" s="106" t="str">
        <f t="shared" si="16"/>
        <v/>
      </c>
    </row>
    <row r="17" spans="1:27" ht="45" customHeight="1" x14ac:dyDescent="0.25">
      <c r="A17" s="55" t="s">
        <v>303</v>
      </c>
      <c r="B17" s="67" t="s">
        <v>60</v>
      </c>
      <c r="C17" s="56"/>
      <c r="D17" s="56"/>
      <c r="E17" s="76" t="str">
        <f t="shared" si="0"/>
        <v/>
      </c>
      <c r="F17" s="76">
        <f t="shared" si="1"/>
        <v>1</v>
      </c>
      <c r="G17" s="99">
        <v>30</v>
      </c>
      <c r="H17" s="99">
        <v>40</v>
      </c>
      <c r="I17" s="123">
        <v>30</v>
      </c>
      <c r="J17" s="64"/>
      <c r="K17" s="98">
        <f>IF(INDICATORS!F17="E",0,IF(J17&lt;&gt;"",J17,I17))</f>
        <v>30</v>
      </c>
      <c r="L17" s="76">
        <f t="shared" si="2"/>
        <v>0</v>
      </c>
      <c r="M17" s="97">
        <f t="shared" si="3"/>
        <v>30</v>
      </c>
      <c r="N17" s="97">
        <f t="shared" si="4"/>
        <v>70</v>
      </c>
      <c r="O17" s="76" t="str">
        <f t="shared" si="5"/>
        <v/>
      </c>
      <c r="P17" s="76">
        <f t="shared" si="6"/>
        <v>0</v>
      </c>
      <c r="Q17" s="76">
        <f t="shared" si="7"/>
        <v>30</v>
      </c>
      <c r="R17" s="76">
        <f t="shared" si="8"/>
        <v>30</v>
      </c>
      <c r="S17" s="309" t="str">
        <f t="shared" si="9"/>
        <v/>
      </c>
      <c r="T17" s="71" t="str">
        <f t="shared" si="10"/>
        <v/>
      </c>
      <c r="U17" s="71" t="str">
        <f t="shared" si="11"/>
        <v/>
      </c>
      <c r="V17" s="71" t="str">
        <f t="shared" si="12"/>
        <v/>
      </c>
      <c r="W17" s="71" t="str">
        <f t="shared" si="13"/>
        <v/>
      </c>
      <c r="X17" s="71" t="str">
        <f t="shared" si="14"/>
        <v/>
      </c>
      <c r="Y17" s="71" t="str">
        <f t="shared" si="15"/>
        <v/>
      </c>
      <c r="Z17" s="71"/>
      <c r="AA17" s="71" t="str">
        <f t="shared" si="16"/>
        <v/>
      </c>
    </row>
    <row r="18" spans="1:27" ht="45" customHeight="1" x14ac:dyDescent="0.25">
      <c r="A18" s="47" t="s">
        <v>304</v>
      </c>
      <c r="B18" s="68" t="s">
        <v>2</v>
      </c>
      <c r="C18" s="48"/>
      <c r="D18" s="48"/>
      <c r="E18" s="76" t="str">
        <f t="shared" si="0"/>
        <v/>
      </c>
      <c r="F18" s="76">
        <f t="shared" si="1"/>
        <v>2</v>
      </c>
      <c r="G18" s="100">
        <v>20</v>
      </c>
      <c r="H18" s="100">
        <v>30</v>
      </c>
      <c r="I18" s="123">
        <v>20</v>
      </c>
      <c r="J18" s="65"/>
      <c r="K18" s="98">
        <f>IF(INDICATORS!F18="E",0,IF(J18&lt;&gt;"",J18,I18))</f>
        <v>20</v>
      </c>
      <c r="L18" s="76">
        <f t="shared" si="2"/>
        <v>0</v>
      </c>
      <c r="M18" s="97">
        <f t="shared" si="3"/>
        <v>50</v>
      </c>
      <c r="N18" s="97">
        <f t="shared" si="4"/>
        <v>50</v>
      </c>
      <c r="O18" s="76" t="str">
        <f t="shared" si="5"/>
        <v/>
      </c>
      <c r="P18" s="76">
        <f t="shared" si="6"/>
        <v>0</v>
      </c>
      <c r="Q18" s="76">
        <f t="shared" si="7"/>
        <v>20</v>
      </c>
      <c r="R18" s="76">
        <f t="shared" si="8"/>
        <v>20</v>
      </c>
      <c r="S18" s="309" t="str">
        <f t="shared" si="9"/>
        <v/>
      </c>
      <c r="T18" s="71" t="str">
        <f t="shared" si="10"/>
        <v/>
      </c>
      <c r="U18" s="71" t="str">
        <f t="shared" si="11"/>
        <v/>
      </c>
      <c r="V18" s="71" t="str">
        <f t="shared" si="12"/>
        <v/>
      </c>
      <c r="W18" s="71" t="str">
        <f t="shared" si="13"/>
        <v/>
      </c>
      <c r="X18" s="71" t="str">
        <f t="shared" si="14"/>
        <v/>
      </c>
      <c r="Y18" s="71" t="str">
        <f t="shared" si="15"/>
        <v/>
      </c>
      <c r="Z18" s="71"/>
      <c r="AA18" s="71" t="str">
        <f t="shared" si="16"/>
        <v/>
      </c>
    </row>
    <row r="19" spans="1:27" ht="45" customHeight="1" x14ac:dyDescent="0.25">
      <c r="A19" s="47" t="s">
        <v>305</v>
      </c>
      <c r="B19" s="68" t="s">
        <v>549</v>
      </c>
      <c r="C19" s="48"/>
      <c r="D19" s="48"/>
      <c r="E19" s="76" t="str">
        <f t="shared" si="0"/>
        <v/>
      </c>
      <c r="F19" s="76">
        <f t="shared" si="1"/>
        <v>3</v>
      </c>
      <c r="G19" s="100">
        <v>10</v>
      </c>
      <c r="H19" s="100">
        <v>15</v>
      </c>
      <c r="I19" s="123">
        <v>15</v>
      </c>
      <c r="J19" s="65"/>
      <c r="K19" s="98">
        <f>IF(INDICATORS!F19="E",0,IF(J19&lt;&gt;"",J19,I19))</f>
        <v>15</v>
      </c>
      <c r="L19" s="76">
        <f t="shared" si="2"/>
        <v>0</v>
      </c>
      <c r="M19" s="97">
        <f t="shared" si="3"/>
        <v>65</v>
      </c>
      <c r="N19" s="97">
        <f t="shared" si="4"/>
        <v>35</v>
      </c>
      <c r="O19" s="76" t="str">
        <f t="shared" si="5"/>
        <v/>
      </c>
      <c r="P19" s="76">
        <f t="shared" si="6"/>
        <v>0</v>
      </c>
      <c r="Q19" s="76">
        <f t="shared" si="7"/>
        <v>15</v>
      </c>
      <c r="R19" s="76">
        <f t="shared" si="8"/>
        <v>15</v>
      </c>
      <c r="S19" s="309" t="str">
        <f t="shared" si="9"/>
        <v/>
      </c>
      <c r="T19" s="71" t="str">
        <f t="shared" si="10"/>
        <v/>
      </c>
      <c r="U19" s="71" t="str">
        <f t="shared" si="11"/>
        <v/>
      </c>
      <c r="V19" s="71" t="str">
        <f t="shared" si="12"/>
        <v/>
      </c>
      <c r="W19" s="71" t="str">
        <f t="shared" si="13"/>
        <v/>
      </c>
      <c r="X19" s="71" t="str">
        <f t="shared" si="14"/>
        <v/>
      </c>
      <c r="Y19" s="71" t="str">
        <f t="shared" si="15"/>
        <v/>
      </c>
      <c r="Z19" s="71"/>
      <c r="AA19" s="71" t="str">
        <f t="shared" si="16"/>
        <v/>
      </c>
    </row>
    <row r="20" spans="1:27" ht="45" customHeight="1" x14ac:dyDescent="0.25">
      <c r="A20" s="47" t="s">
        <v>306</v>
      </c>
      <c r="B20" s="68" t="s">
        <v>550</v>
      </c>
      <c r="C20" s="48"/>
      <c r="D20" s="48"/>
      <c r="E20" s="80" t="str">
        <f t="shared" si="0"/>
        <v/>
      </c>
      <c r="F20" s="80">
        <f t="shared" si="1"/>
        <v>4</v>
      </c>
      <c r="G20" s="100">
        <v>10</v>
      </c>
      <c r="H20" s="100">
        <v>30</v>
      </c>
      <c r="I20" s="214">
        <v>20</v>
      </c>
      <c r="J20" s="65"/>
      <c r="K20" s="98">
        <f>IF(INDICATORS!F20="E",0,IF(J20&lt;&gt;"",J20,I20))</f>
        <v>20</v>
      </c>
      <c r="L20" s="76">
        <f t="shared" si="2"/>
        <v>0</v>
      </c>
      <c r="M20" s="97">
        <f t="shared" si="3"/>
        <v>85</v>
      </c>
      <c r="N20" s="97">
        <f t="shared" si="4"/>
        <v>15</v>
      </c>
      <c r="O20" s="76" t="str">
        <f t="shared" si="5"/>
        <v/>
      </c>
      <c r="P20" s="76">
        <f t="shared" si="6"/>
        <v>0</v>
      </c>
      <c r="Q20" s="76">
        <f t="shared" si="7"/>
        <v>20</v>
      </c>
      <c r="R20" s="76">
        <f t="shared" si="8"/>
        <v>20</v>
      </c>
      <c r="S20" s="310" t="str">
        <f t="shared" si="9"/>
        <v/>
      </c>
      <c r="T20" s="107" t="str">
        <f t="shared" si="10"/>
        <v/>
      </c>
      <c r="U20" s="107" t="str">
        <f t="shared" si="11"/>
        <v/>
      </c>
      <c r="V20" s="107" t="str">
        <f t="shared" si="12"/>
        <v/>
      </c>
      <c r="W20" s="107" t="str">
        <f t="shared" si="13"/>
        <v/>
      </c>
      <c r="X20" s="107" t="str">
        <f t="shared" si="14"/>
        <v/>
      </c>
      <c r="Y20" s="107" t="str">
        <f t="shared" si="15"/>
        <v/>
      </c>
      <c r="Z20" s="107"/>
      <c r="AA20" s="107" t="str">
        <f t="shared" si="16"/>
        <v/>
      </c>
    </row>
    <row r="21" spans="1:27" ht="45" customHeight="1" thickBot="1" x14ac:dyDescent="0.3">
      <c r="A21" s="49" t="s">
        <v>307</v>
      </c>
      <c r="B21" s="69" t="s">
        <v>125</v>
      </c>
      <c r="C21" s="50"/>
      <c r="D21" s="50"/>
      <c r="E21" s="81" t="str">
        <f t="shared" si="0"/>
        <v>last</v>
      </c>
      <c r="F21" s="81">
        <f t="shared" si="1"/>
        <v>5</v>
      </c>
      <c r="G21" s="101">
        <v>10</v>
      </c>
      <c r="H21" s="101">
        <v>15</v>
      </c>
      <c r="I21" s="308">
        <v>15</v>
      </c>
      <c r="J21" s="66"/>
      <c r="K21" s="313">
        <f>IF(INDICATORS!F21="E",0,IF(J21&lt;&gt;"",J21,I21))</f>
        <v>15</v>
      </c>
      <c r="L21" s="81">
        <f t="shared" si="2"/>
        <v>0</v>
      </c>
      <c r="M21" s="314">
        <f t="shared" si="3"/>
        <v>100</v>
      </c>
      <c r="N21" s="314">
        <f t="shared" si="4"/>
        <v>0</v>
      </c>
      <c r="O21" s="81">
        <f t="shared" si="5"/>
        <v>0</v>
      </c>
      <c r="P21" s="81">
        <f t="shared" si="6"/>
        <v>0</v>
      </c>
      <c r="Q21" s="81">
        <f t="shared" si="7"/>
        <v>15</v>
      </c>
      <c r="R21" s="76">
        <f t="shared" si="8"/>
        <v>15</v>
      </c>
      <c r="S21" s="311" t="str">
        <f t="shared" si="9"/>
        <v/>
      </c>
      <c r="T21" s="106" t="str">
        <f t="shared" si="10"/>
        <v/>
      </c>
      <c r="U21" s="106" t="str">
        <f t="shared" si="11"/>
        <v/>
      </c>
      <c r="V21" s="106" t="str">
        <f t="shared" si="12"/>
        <v/>
      </c>
      <c r="W21" s="106" t="str">
        <f t="shared" si="13"/>
        <v/>
      </c>
      <c r="X21" s="106" t="str">
        <f t="shared" si="14"/>
        <v/>
      </c>
      <c r="Y21" s="106" t="str">
        <f t="shared" si="15"/>
        <v/>
      </c>
      <c r="Z21" s="106"/>
      <c r="AA21" s="106" t="str">
        <f t="shared" si="16"/>
        <v/>
      </c>
    </row>
    <row r="22" spans="1:27" ht="45" customHeight="1" x14ac:dyDescent="0.25">
      <c r="A22" s="55" t="s">
        <v>308</v>
      </c>
      <c r="B22" s="67" t="s">
        <v>60</v>
      </c>
      <c r="C22" s="56"/>
      <c r="D22" s="56"/>
      <c r="E22" s="76" t="str">
        <f t="shared" si="0"/>
        <v/>
      </c>
      <c r="F22" s="76">
        <f t="shared" si="1"/>
        <v>1</v>
      </c>
      <c r="G22" s="99">
        <v>30</v>
      </c>
      <c r="H22" s="99">
        <v>40</v>
      </c>
      <c r="I22" s="123">
        <v>30</v>
      </c>
      <c r="J22" s="64"/>
      <c r="K22" s="98">
        <f>IF(INDICATORS!F22="E",0,IF(J22&lt;&gt;"",J22,I22))</f>
        <v>30</v>
      </c>
      <c r="L22" s="76">
        <f t="shared" si="2"/>
        <v>0</v>
      </c>
      <c r="M22" s="97">
        <f t="shared" si="3"/>
        <v>30</v>
      </c>
      <c r="N22" s="97">
        <f t="shared" si="4"/>
        <v>70</v>
      </c>
      <c r="O22" s="76" t="str">
        <f t="shared" si="5"/>
        <v/>
      </c>
      <c r="P22" s="76">
        <f t="shared" si="6"/>
        <v>0</v>
      </c>
      <c r="Q22" s="76">
        <f t="shared" si="7"/>
        <v>30</v>
      </c>
      <c r="R22" s="76">
        <f t="shared" si="8"/>
        <v>30</v>
      </c>
      <c r="S22" s="309" t="str">
        <f t="shared" si="9"/>
        <v/>
      </c>
      <c r="T22" s="71" t="str">
        <f t="shared" si="10"/>
        <v/>
      </c>
      <c r="U22" s="71" t="str">
        <f t="shared" si="11"/>
        <v/>
      </c>
      <c r="V22" s="71" t="str">
        <f t="shared" si="12"/>
        <v/>
      </c>
      <c r="W22" s="71" t="str">
        <f t="shared" si="13"/>
        <v/>
      </c>
      <c r="X22" s="71" t="str">
        <f t="shared" si="14"/>
        <v/>
      </c>
      <c r="Y22" s="71" t="str">
        <f t="shared" si="15"/>
        <v/>
      </c>
      <c r="Z22" s="71"/>
      <c r="AA22" s="71" t="str">
        <f t="shared" si="16"/>
        <v/>
      </c>
    </row>
    <row r="23" spans="1:27" ht="45" customHeight="1" x14ac:dyDescent="0.25">
      <c r="A23" s="47" t="s">
        <v>310</v>
      </c>
      <c r="B23" s="68" t="s">
        <v>2</v>
      </c>
      <c r="C23" s="48"/>
      <c r="D23" s="48"/>
      <c r="E23" s="76" t="str">
        <f t="shared" si="0"/>
        <v/>
      </c>
      <c r="F23" s="76">
        <f t="shared" si="1"/>
        <v>2</v>
      </c>
      <c r="G23" s="100">
        <v>20</v>
      </c>
      <c r="H23" s="100">
        <v>30</v>
      </c>
      <c r="I23" s="123">
        <v>20</v>
      </c>
      <c r="J23" s="65"/>
      <c r="K23" s="98">
        <f>IF(INDICATORS!F23="E",0,IF(J23&lt;&gt;"",J23,I23))</f>
        <v>20</v>
      </c>
      <c r="L23" s="76">
        <f t="shared" si="2"/>
        <v>0</v>
      </c>
      <c r="M23" s="97">
        <f t="shared" si="3"/>
        <v>50</v>
      </c>
      <c r="N23" s="97">
        <f t="shared" si="4"/>
        <v>50</v>
      </c>
      <c r="O23" s="76" t="str">
        <f t="shared" si="5"/>
        <v/>
      </c>
      <c r="P23" s="76">
        <f t="shared" si="6"/>
        <v>0</v>
      </c>
      <c r="Q23" s="76">
        <f t="shared" si="7"/>
        <v>20</v>
      </c>
      <c r="R23" s="76">
        <f t="shared" si="8"/>
        <v>20</v>
      </c>
      <c r="S23" s="309" t="str">
        <f t="shared" si="9"/>
        <v/>
      </c>
      <c r="T23" s="71" t="str">
        <f t="shared" si="10"/>
        <v/>
      </c>
      <c r="U23" s="71" t="str">
        <f t="shared" si="11"/>
        <v/>
      </c>
      <c r="V23" s="71" t="str">
        <f t="shared" si="12"/>
        <v/>
      </c>
      <c r="W23" s="71" t="str">
        <f t="shared" si="13"/>
        <v/>
      </c>
      <c r="X23" s="71" t="str">
        <f t="shared" si="14"/>
        <v/>
      </c>
      <c r="Y23" s="71" t="str">
        <f t="shared" si="15"/>
        <v/>
      </c>
      <c r="Z23" s="71"/>
      <c r="AA23" s="71" t="str">
        <f t="shared" si="16"/>
        <v/>
      </c>
    </row>
    <row r="24" spans="1:27" ht="45" customHeight="1" x14ac:dyDescent="0.25">
      <c r="A24" s="47" t="s">
        <v>309</v>
      </c>
      <c r="B24" s="68" t="s">
        <v>549</v>
      </c>
      <c r="C24" s="48"/>
      <c r="D24" s="48"/>
      <c r="E24" s="80" t="str">
        <f t="shared" si="0"/>
        <v/>
      </c>
      <c r="F24" s="80">
        <f t="shared" si="1"/>
        <v>3</v>
      </c>
      <c r="G24" s="100">
        <v>10</v>
      </c>
      <c r="H24" s="100">
        <v>15</v>
      </c>
      <c r="I24" s="214">
        <v>15</v>
      </c>
      <c r="J24" s="65"/>
      <c r="K24" s="98">
        <f>IF(INDICATORS!F24="E",0,IF(J24&lt;&gt;"",J24,I24))</f>
        <v>15</v>
      </c>
      <c r="L24" s="76">
        <f t="shared" si="2"/>
        <v>0</v>
      </c>
      <c r="M24" s="97">
        <f t="shared" si="3"/>
        <v>65</v>
      </c>
      <c r="N24" s="97">
        <f t="shared" si="4"/>
        <v>35</v>
      </c>
      <c r="O24" s="76" t="str">
        <f t="shared" si="5"/>
        <v/>
      </c>
      <c r="P24" s="76">
        <f t="shared" si="6"/>
        <v>0</v>
      </c>
      <c r="Q24" s="76">
        <f t="shared" si="7"/>
        <v>15</v>
      </c>
      <c r="R24" s="76">
        <f t="shared" si="8"/>
        <v>15</v>
      </c>
      <c r="S24" s="310" t="str">
        <f t="shared" si="9"/>
        <v/>
      </c>
      <c r="T24" s="107" t="str">
        <f t="shared" si="10"/>
        <v/>
      </c>
      <c r="U24" s="107" t="str">
        <f t="shared" si="11"/>
        <v/>
      </c>
      <c r="V24" s="107" t="str">
        <f t="shared" si="12"/>
        <v/>
      </c>
      <c r="W24" s="107" t="str">
        <f t="shared" si="13"/>
        <v/>
      </c>
      <c r="X24" s="107" t="str">
        <f t="shared" si="14"/>
        <v/>
      </c>
      <c r="Y24" s="107" t="str">
        <f t="shared" si="15"/>
        <v/>
      </c>
      <c r="Z24" s="107"/>
      <c r="AA24" s="107" t="str">
        <f t="shared" si="16"/>
        <v/>
      </c>
    </row>
    <row r="25" spans="1:27" ht="45" customHeight="1" x14ac:dyDescent="0.25">
      <c r="A25" s="55" t="s">
        <v>1391</v>
      </c>
      <c r="B25" s="67" t="s">
        <v>550</v>
      </c>
      <c r="C25" s="56"/>
      <c r="D25" s="56"/>
      <c r="E25" s="76" t="str">
        <f t="shared" si="0"/>
        <v/>
      </c>
      <c r="F25" s="76">
        <f t="shared" si="1"/>
        <v>4</v>
      </c>
      <c r="G25" s="99">
        <v>10</v>
      </c>
      <c r="H25" s="99">
        <v>30</v>
      </c>
      <c r="I25" s="123">
        <v>20</v>
      </c>
      <c r="J25" s="64"/>
      <c r="K25" s="98">
        <f>IF(INDICATORS!F25="E",0,IF(J25&lt;&gt;"",J25,I25))</f>
        <v>20</v>
      </c>
      <c r="L25" s="76">
        <f t="shared" si="2"/>
        <v>0</v>
      </c>
      <c r="M25" s="97">
        <f t="shared" si="3"/>
        <v>85</v>
      </c>
      <c r="N25" s="97">
        <f t="shared" si="4"/>
        <v>15</v>
      </c>
      <c r="O25" s="76" t="str">
        <f t="shared" si="5"/>
        <v/>
      </c>
      <c r="P25" s="76">
        <f t="shared" si="6"/>
        <v>0</v>
      </c>
      <c r="Q25" s="76">
        <f t="shared" si="7"/>
        <v>20</v>
      </c>
      <c r="R25" s="76">
        <f t="shared" si="8"/>
        <v>20</v>
      </c>
      <c r="S25" s="309" t="str">
        <f t="shared" si="9"/>
        <v/>
      </c>
      <c r="T25" s="71" t="str">
        <f t="shared" si="10"/>
        <v/>
      </c>
      <c r="U25" s="71" t="str">
        <f t="shared" si="11"/>
        <v/>
      </c>
      <c r="V25" s="71" t="str">
        <f t="shared" si="12"/>
        <v/>
      </c>
      <c r="W25" s="71" t="str">
        <f t="shared" si="13"/>
        <v/>
      </c>
      <c r="X25" s="71" t="str">
        <f t="shared" si="14"/>
        <v/>
      </c>
      <c r="Y25" s="71" t="str">
        <f t="shared" si="15"/>
        <v/>
      </c>
      <c r="Z25" s="71"/>
      <c r="AA25" s="71" t="str">
        <f t="shared" si="16"/>
        <v/>
      </c>
    </row>
    <row r="26" spans="1:27" ht="45" customHeight="1" thickBot="1" x14ac:dyDescent="0.3">
      <c r="A26" s="49" t="s">
        <v>311</v>
      </c>
      <c r="B26" s="69" t="s">
        <v>125</v>
      </c>
      <c r="C26" s="50"/>
      <c r="D26" s="50"/>
      <c r="E26" s="81" t="str">
        <f t="shared" si="0"/>
        <v>last</v>
      </c>
      <c r="F26" s="81">
        <f t="shared" si="1"/>
        <v>5</v>
      </c>
      <c r="G26" s="101">
        <v>10</v>
      </c>
      <c r="H26" s="101">
        <v>15</v>
      </c>
      <c r="I26" s="308">
        <v>15</v>
      </c>
      <c r="J26" s="66"/>
      <c r="K26" s="313">
        <f>IF(INDICATORS!F26="E",0,IF(J26&lt;&gt;"",J26,I26))</f>
        <v>15</v>
      </c>
      <c r="L26" s="81">
        <f t="shared" si="2"/>
        <v>0</v>
      </c>
      <c r="M26" s="314">
        <f t="shared" si="3"/>
        <v>100</v>
      </c>
      <c r="N26" s="314">
        <f t="shared" si="4"/>
        <v>0</v>
      </c>
      <c r="O26" s="81">
        <f t="shared" si="5"/>
        <v>0</v>
      </c>
      <c r="P26" s="81">
        <f t="shared" si="6"/>
        <v>0</v>
      </c>
      <c r="Q26" s="81">
        <f t="shared" si="7"/>
        <v>15</v>
      </c>
      <c r="R26" s="76">
        <f t="shared" si="8"/>
        <v>15</v>
      </c>
      <c r="S26" s="311" t="str">
        <f t="shared" si="9"/>
        <v/>
      </c>
      <c r="T26" s="106" t="str">
        <f t="shared" si="10"/>
        <v/>
      </c>
      <c r="U26" s="106" t="str">
        <f t="shared" si="11"/>
        <v/>
      </c>
      <c r="V26" s="106" t="str">
        <f t="shared" si="12"/>
        <v/>
      </c>
      <c r="W26" s="106" t="str">
        <f t="shared" si="13"/>
        <v/>
      </c>
      <c r="X26" s="106" t="str">
        <f t="shared" si="14"/>
        <v/>
      </c>
      <c r="Y26" s="106" t="str">
        <f t="shared" si="15"/>
        <v/>
      </c>
      <c r="Z26" s="106"/>
      <c r="AA26" s="106" t="str">
        <f t="shared" si="16"/>
        <v/>
      </c>
    </row>
    <row r="27" spans="1:27" ht="45" customHeight="1" x14ac:dyDescent="0.25">
      <c r="A27" s="55" t="s">
        <v>312</v>
      </c>
      <c r="B27" s="67" t="s">
        <v>60</v>
      </c>
      <c r="C27" s="56"/>
      <c r="D27" s="56"/>
      <c r="E27" s="76" t="str">
        <f t="shared" si="0"/>
        <v/>
      </c>
      <c r="F27" s="76">
        <f t="shared" si="1"/>
        <v>1</v>
      </c>
      <c r="G27" s="99">
        <v>30</v>
      </c>
      <c r="H27" s="99">
        <v>40</v>
      </c>
      <c r="I27" s="123">
        <v>30</v>
      </c>
      <c r="J27" s="64"/>
      <c r="K27" s="98">
        <f>IF(INDICATORS!F27="E",0,IF(J27&lt;&gt;"",J27,I27))</f>
        <v>30</v>
      </c>
      <c r="L27" s="76">
        <f t="shared" si="2"/>
        <v>0</v>
      </c>
      <c r="M27" s="97">
        <f t="shared" si="3"/>
        <v>30</v>
      </c>
      <c r="N27" s="97">
        <f t="shared" si="4"/>
        <v>70</v>
      </c>
      <c r="O27" s="76" t="str">
        <f t="shared" si="5"/>
        <v/>
      </c>
      <c r="P27" s="76">
        <f t="shared" si="6"/>
        <v>0</v>
      </c>
      <c r="Q27" s="76">
        <f t="shared" si="7"/>
        <v>30</v>
      </c>
      <c r="R27" s="76">
        <f t="shared" si="8"/>
        <v>30</v>
      </c>
      <c r="S27" s="309" t="str">
        <f t="shared" si="9"/>
        <v/>
      </c>
      <c r="T27" s="71" t="str">
        <f t="shared" si="10"/>
        <v/>
      </c>
      <c r="U27" s="71" t="str">
        <f t="shared" si="11"/>
        <v/>
      </c>
      <c r="V27" s="71" t="str">
        <f t="shared" si="12"/>
        <v/>
      </c>
      <c r="W27" s="71" t="str">
        <f t="shared" si="13"/>
        <v/>
      </c>
      <c r="X27" s="71" t="str">
        <f t="shared" si="14"/>
        <v/>
      </c>
      <c r="Y27" s="71" t="str">
        <f t="shared" si="15"/>
        <v/>
      </c>
      <c r="Z27" s="71"/>
      <c r="AA27" s="71" t="str">
        <f t="shared" si="16"/>
        <v/>
      </c>
    </row>
    <row r="28" spans="1:27" ht="45" customHeight="1" x14ac:dyDescent="0.25">
      <c r="A28" s="47" t="s">
        <v>313</v>
      </c>
      <c r="B28" s="68" t="s">
        <v>2</v>
      </c>
      <c r="C28" s="48"/>
      <c r="D28" s="48"/>
      <c r="E28" s="76" t="str">
        <f t="shared" si="0"/>
        <v/>
      </c>
      <c r="F28" s="76">
        <f t="shared" si="1"/>
        <v>2</v>
      </c>
      <c r="G28" s="100">
        <v>20</v>
      </c>
      <c r="H28" s="100">
        <v>30</v>
      </c>
      <c r="I28" s="123">
        <v>20</v>
      </c>
      <c r="J28" s="65"/>
      <c r="K28" s="98">
        <f>IF(INDICATORS!F28="E",0,IF(J28&lt;&gt;"",J28,I28))</f>
        <v>20</v>
      </c>
      <c r="L28" s="76">
        <f t="shared" si="2"/>
        <v>0</v>
      </c>
      <c r="M28" s="97">
        <f t="shared" si="3"/>
        <v>50</v>
      </c>
      <c r="N28" s="97">
        <f t="shared" si="4"/>
        <v>50</v>
      </c>
      <c r="O28" s="76" t="str">
        <f t="shared" si="5"/>
        <v/>
      </c>
      <c r="P28" s="76">
        <f t="shared" si="6"/>
        <v>0</v>
      </c>
      <c r="Q28" s="76">
        <f t="shared" si="7"/>
        <v>20</v>
      </c>
      <c r="R28" s="76">
        <f t="shared" si="8"/>
        <v>20</v>
      </c>
      <c r="S28" s="309" t="str">
        <f t="shared" si="9"/>
        <v/>
      </c>
      <c r="T28" s="71" t="str">
        <f t="shared" si="10"/>
        <v/>
      </c>
      <c r="U28" s="71" t="str">
        <f t="shared" si="11"/>
        <v/>
      </c>
      <c r="V28" s="71" t="str">
        <f t="shared" si="12"/>
        <v/>
      </c>
      <c r="W28" s="71" t="str">
        <f t="shared" si="13"/>
        <v/>
      </c>
      <c r="X28" s="71" t="str">
        <f t="shared" si="14"/>
        <v/>
      </c>
      <c r="Y28" s="71" t="str">
        <f t="shared" si="15"/>
        <v/>
      </c>
      <c r="Z28" s="71"/>
      <c r="AA28" s="71" t="str">
        <f t="shared" si="16"/>
        <v/>
      </c>
    </row>
    <row r="29" spans="1:27" ht="45" customHeight="1" x14ac:dyDescent="0.25">
      <c r="A29" s="47" t="s">
        <v>314</v>
      </c>
      <c r="B29" s="68" t="s">
        <v>549</v>
      </c>
      <c r="C29" s="48"/>
      <c r="D29" s="48"/>
      <c r="E29" s="80" t="str">
        <f t="shared" si="0"/>
        <v/>
      </c>
      <c r="F29" s="80">
        <f t="shared" si="1"/>
        <v>3</v>
      </c>
      <c r="G29" s="100">
        <v>10</v>
      </c>
      <c r="H29" s="100">
        <v>15</v>
      </c>
      <c r="I29" s="214">
        <v>15</v>
      </c>
      <c r="J29" s="65"/>
      <c r="K29" s="98">
        <f>IF(INDICATORS!F29="E",0,IF(J29&lt;&gt;"",J29,I29))</f>
        <v>15</v>
      </c>
      <c r="L29" s="76">
        <f t="shared" si="2"/>
        <v>0</v>
      </c>
      <c r="M29" s="97">
        <f t="shared" si="3"/>
        <v>65</v>
      </c>
      <c r="N29" s="97">
        <f t="shared" si="4"/>
        <v>35</v>
      </c>
      <c r="O29" s="76" t="str">
        <f t="shared" si="5"/>
        <v/>
      </c>
      <c r="P29" s="76">
        <f t="shared" si="6"/>
        <v>0</v>
      </c>
      <c r="Q29" s="76">
        <f t="shared" si="7"/>
        <v>15</v>
      </c>
      <c r="R29" s="76">
        <f t="shared" si="8"/>
        <v>15</v>
      </c>
      <c r="S29" s="310" t="str">
        <f t="shared" si="9"/>
        <v/>
      </c>
      <c r="T29" s="107" t="str">
        <f t="shared" si="10"/>
        <v/>
      </c>
      <c r="U29" s="107" t="str">
        <f t="shared" si="11"/>
        <v/>
      </c>
      <c r="V29" s="107" t="str">
        <f t="shared" si="12"/>
        <v/>
      </c>
      <c r="W29" s="107" t="str">
        <f t="shared" si="13"/>
        <v/>
      </c>
      <c r="X29" s="107" t="str">
        <f t="shared" si="14"/>
        <v/>
      </c>
      <c r="Y29" s="107" t="str">
        <f t="shared" si="15"/>
        <v/>
      </c>
      <c r="Z29" s="107"/>
      <c r="AA29" s="107" t="str">
        <f t="shared" si="16"/>
        <v/>
      </c>
    </row>
    <row r="30" spans="1:27" ht="45" customHeight="1" x14ac:dyDescent="0.25">
      <c r="A30" s="47" t="s">
        <v>315</v>
      </c>
      <c r="B30" s="68" t="s">
        <v>550</v>
      </c>
      <c r="C30" s="48"/>
      <c r="D30" s="48"/>
      <c r="E30" s="80" t="str">
        <f t="shared" si="0"/>
        <v/>
      </c>
      <c r="F30" s="80">
        <f t="shared" si="1"/>
        <v>4</v>
      </c>
      <c r="G30" s="100">
        <v>10</v>
      </c>
      <c r="H30" s="100">
        <v>30</v>
      </c>
      <c r="I30" s="214">
        <v>20</v>
      </c>
      <c r="J30" s="65"/>
      <c r="K30" s="98">
        <f>IF(INDICATORS!F30="E",0,IF(J30&lt;&gt;"",J30,I30))</f>
        <v>20</v>
      </c>
      <c r="L30" s="76">
        <f t="shared" si="2"/>
        <v>0</v>
      </c>
      <c r="M30" s="97">
        <f t="shared" si="3"/>
        <v>85</v>
      </c>
      <c r="N30" s="97">
        <f t="shared" si="4"/>
        <v>15</v>
      </c>
      <c r="O30" s="76" t="str">
        <f t="shared" si="5"/>
        <v/>
      </c>
      <c r="P30" s="76">
        <f t="shared" si="6"/>
        <v>0</v>
      </c>
      <c r="Q30" s="76">
        <f t="shared" si="7"/>
        <v>20</v>
      </c>
      <c r="R30" s="76">
        <f t="shared" si="8"/>
        <v>20</v>
      </c>
      <c r="S30" s="310" t="str">
        <f t="shared" si="9"/>
        <v/>
      </c>
      <c r="T30" s="107" t="str">
        <f t="shared" si="10"/>
        <v/>
      </c>
      <c r="U30" s="107" t="str">
        <f t="shared" si="11"/>
        <v/>
      </c>
      <c r="V30" s="107" t="str">
        <f t="shared" si="12"/>
        <v/>
      </c>
      <c r="W30" s="107" t="str">
        <f t="shared" si="13"/>
        <v/>
      </c>
      <c r="X30" s="107" t="str">
        <f t="shared" si="14"/>
        <v/>
      </c>
      <c r="Y30" s="107" t="str">
        <f t="shared" si="15"/>
        <v/>
      </c>
      <c r="Z30" s="107"/>
      <c r="AA30" s="107" t="str">
        <f t="shared" si="16"/>
        <v/>
      </c>
    </row>
    <row r="31" spans="1:27" ht="45" customHeight="1" thickBot="1" x14ac:dyDescent="0.3">
      <c r="A31" s="49" t="s">
        <v>316</v>
      </c>
      <c r="B31" s="69" t="s">
        <v>125</v>
      </c>
      <c r="C31" s="50"/>
      <c r="D31" s="50"/>
      <c r="E31" s="81" t="str">
        <f t="shared" si="0"/>
        <v>last</v>
      </c>
      <c r="F31" s="81">
        <f t="shared" si="1"/>
        <v>5</v>
      </c>
      <c r="G31" s="101">
        <v>10</v>
      </c>
      <c r="H31" s="101">
        <v>15</v>
      </c>
      <c r="I31" s="308">
        <v>15</v>
      </c>
      <c r="J31" s="66"/>
      <c r="K31" s="313">
        <f>IF(INDICATORS!F31="E",0,IF(J31&lt;&gt;"",J31,I31))</f>
        <v>15</v>
      </c>
      <c r="L31" s="81">
        <f t="shared" si="2"/>
        <v>0</v>
      </c>
      <c r="M31" s="314">
        <f t="shared" si="3"/>
        <v>100</v>
      </c>
      <c r="N31" s="314">
        <f t="shared" si="4"/>
        <v>0</v>
      </c>
      <c r="O31" s="81">
        <f t="shared" si="5"/>
        <v>0</v>
      </c>
      <c r="P31" s="81">
        <f t="shared" si="6"/>
        <v>0</v>
      </c>
      <c r="Q31" s="81">
        <f t="shared" si="7"/>
        <v>15</v>
      </c>
      <c r="R31" s="76">
        <f t="shared" si="8"/>
        <v>15</v>
      </c>
      <c r="S31" s="311" t="str">
        <f t="shared" si="9"/>
        <v/>
      </c>
      <c r="T31" s="106" t="str">
        <f t="shared" si="10"/>
        <v/>
      </c>
      <c r="U31" s="106" t="str">
        <f t="shared" si="11"/>
        <v/>
      </c>
      <c r="V31" s="106" t="str">
        <f t="shared" si="12"/>
        <v/>
      </c>
      <c r="W31" s="106" t="str">
        <f t="shared" si="13"/>
        <v/>
      </c>
      <c r="X31" s="106" t="str">
        <f t="shared" si="14"/>
        <v/>
      </c>
      <c r="Y31" s="106" t="str">
        <f t="shared" si="15"/>
        <v/>
      </c>
      <c r="Z31" s="106"/>
      <c r="AA31" s="106" t="str">
        <f t="shared" si="16"/>
        <v/>
      </c>
    </row>
    <row r="32" spans="1:27" ht="45" customHeight="1" x14ac:dyDescent="0.25">
      <c r="A32" s="55" t="s">
        <v>317</v>
      </c>
      <c r="B32" s="67" t="s">
        <v>60</v>
      </c>
      <c r="C32" s="320"/>
      <c r="D32" s="320"/>
      <c r="E32" s="161" t="str">
        <f t="shared" ref="E32:E40" si="17">IF(LEFT(A32,3)&lt;&gt;LEFT(A33,3),"last","")</f>
        <v/>
      </c>
      <c r="F32" s="161">
        <f t="shared" ref="F32:F40" si="18">IF(LEFT(A32,3)=LEFT(A31,3),F31+1,1)</f>
        <v>1</v>
      </c>
      <c r="G32" s="99">
        <v>30</v>
      </c>
      <c r="H32" s="99">
        <v>40</v>
      </c>
      <c r="I32" s="123">
        <v>30</v>
      </c>
      <c r="J32" s="64"/>
      <c r="K32" s="98">
        <f>IF(INDICATORS!F32="E",0,IF(J32&lt;&gt;"",J32,I32))</f>
        <v>30</v>
      </c>
      <c r="L32" s="80">
        <f t="shared" ref="L32:L40" si="19">IF(LEFT(A32,3)=LEFT(A31,3),IF(K32=0,L31+1,L31),IF(K32=0,1,0))</f>
        <v>0</v>
      </c>
      <c r="M32" s="120">
        <f t="shared" ref="M32:M40" si="20">IF(LEFT(A32,3)=LEFT(A31,3),M31+K32,K32)</f>
        <v>30</v>
      </c>
      <c r="N32" s="120">
        <f t="shared" ref="N32:N40" si="21">IF(LEFT(A32,5)&lt;&gt;LEFT(A31,5),100-M32,"")</f>
        <v>70</v>
      </c>
      <c r="O32" s="80" t="str">
        <f t="shared" ref="O32:O40" si="22">IF(LEFT(A32,3)&lt;&gt;LEFT(A33,3),N32/(F32-L32),"")</f>
        <v/>
      </c>
      <c r="P32" s="80">
        <f t="shared" ref="P32:P40" si="23">IF(O32="",P33,O32)</f>
        <v>0</v>
      </c>
      <c r="Q32" s="80">
        <f t="shared" ref="Q32:Q40" si="24">IF(S32="",IF(K32&lt;&gt;0,K32+P32,K32),"")</f>
        <v>30</v>
      </c>
      <c r="R32" s="76">
        <f t="shared" ref="R32:R40" si="25">IF(LEFT(A32,8)=LEFT(A31,8),R31+Q32,Q32)</f>
        <v>30</v>
      </c>
      <c r="S32" s="310" t="str">
        <f t="shared" ref="S32:S40" si="26">IF(T32&lt;&gt;"",T32,IF(U32&lt;&gt;"",U32,""))</f>
        <v/>
      </c>
      <c r="T32" s="107" t="str">
        <f t="shared" ref="T32:T40" si="27">IF(J32&lt;&gt;0,IF(J32&lt;G32,CONCATENATE("Error! Weight for this Dimension can no be less than  ",G32, " %"),""),"")</f>
        <v/>
      </c>
      <c r="U32" s="107" t="str">
        <f t="shared" ref="U32:U40" si="28">IF(J32&gt;H32,CONCATENATE("Error! Weight for this Dimension can not exceed ",H32, " %"),"")</f>
        <v/>
      </c>
      <c r="V32" s="107" t="str">
        <f t="shared" ref="V32:V40" si="29">IF(S32&lt;&gt;"",1,"")</f>
        <v/>
      </c>
      <c r="W32" s="107" t="str">
        <f t="shared" ref="W32:W40" si="30">IF(Q32&lt;&gt;"",IF(K32&lt;&gt;Q32,"Recalculated weight",""),"")</f>
        <v/>
      </c>
      <c r="X32" s="107" t="str">
        <f t="shared" ref="X32:X40" si="31">IF(M32&gt;100,CONCATENATE("The sum of weights for ",LEFT(A32,3), " PA exceed 100%. Automatic weight recalculation"),"")</f>
        <v/>
      </c>
      <c r="Y32" s="107" t="str">
        <f t="shared" ref="Y32:Y40" si="32">IF(E32="last",IF(M32&lt;100,IF(L32=0,CONCATENATE("The sum of weights for ",LEFT(A32,3), " PA is not 100%. Automatic weight recalculation"),"There are some 'zero value'. Automatic weight adjustment"),""),"")</f>
        <v/>
      </c>
      <c r="Z32" s="107"/>
      <c r="AA32" s="107" t="str">
        <f t="shared" ref="AA32:AA40" si="33">IF(J32&lt;&gt;0,IF(Q32&lt;&gt;"",IF(J32&lt;&gt;Q32,"Recalculated weight",""),""),"")</f>
        <v/>
      </c>
    </row>
    <row r="33" spans="1:27" ht="45" customHeight="1" x14ac:dyDescent="0.25">
      <c r="A33" s="47" t="s">
        <v>318</v>
      </c>
      <c r="B33" s="68" t="s">
        <v>2</v>
      </c>
      <c r="C33" s="48"/>
      <c r="D33" s="48"/>
      <c r="E33" s="80" t="str">
        <f t="shared" si="17"/>
        <v/>
      </c>
      <c r="F33" s="80">
        <f t="shared" si="18"/>
        <v>2</v>
      </c>
      <c r="G33" s="100">
        <v>20</v>
      </c>
      <c r="H33" s="100">
        <v>30</v>
      </c>
      <c r="I33" s="123">
        <v>20</v>
      </c>
      <c r="J33" s="65"/>
      <c r="K33" s="98">
        <f>IF(INDICATORS!F33="E",0,IF(J33&lt;&gt;"",J33,I33))</f>
        <v>20</v>
      </c>
      <c r="L33" s="80">
        <f t="shared" si="19"/>
        <v>0</v>
      </c>
      <c r="M33" s="120">
        <f t="shared" si="20"/>
        <v>50</v>
      </c>
      <c r="N33" s="120">
        <f t="shared" si="21"/>
        <v>50</v>
      </c>
      <c r="O33" s="80" t="str">
        <f t="shared" si="22"/>
        <v/>
      </c>
      <c r="P33" s="80">
        <f t="shared" si="23"/>
        <v>0</v>
      </c>
      <c r="Q33" s="80">
        <f t="shared" si="24"/>
        <v>20</v>
      </c>
      <c r="R33" s="80">
        <f t="shared" si="25"/>
        <v>20</v>
      </c>
      <c r="S33" s="310" t="str">
        <f t="shared" si="26"/>
        <v/>
      </c>
      <c r="T33" s="107" t="str">
        <f t="shared" si="27"/>
        <v/>
      </c>
      <c r="U33" s="107" t="str">
        <f t="shared" si="28"/>
        <v/>
      </c>
      <c r="V33" s="107" t="str">
        <f t="shared" si="29"/>
        <v/>
      </c>
      <c r="W33" s="107" t="str">
        <f t="shared" si="30"/>
        <v/>
      </c>
      <c r="X33" s="107" t="str">
        <f t="shared" si="31"/>
        <v/>
      </c>
      <c r="Y33" s="107" t="str">
        <f t="shared" si="32"/>
        <v/>
      </c>
      <c r="Z33" s="107"/>
      <c r="AA33" s="107" t="str">
        <f t="shared" si="33"/>
        <v/>
      </c>
    </row>
    <row r="34" spans="1:27" ht="45" customHeight="1" x14ac:dyDescent="0.25">
      <c r="A34" s="47" t="s">
        <v>319</v>
      </c>
      <c r="B34" s="68" t="s">
        <v>1527</v>
      </c>
      <c r="C34" s="48"/>
      <c r="D34" s="48"/>
      <c r="E34" s="80" t="str">
        <f t="shared" si="17"/>
        <v/>
      </c>
      <c r="F34" s="80">
        <f t="shared" si="18"/>
        <v>3</v>
      </c>
      <c r="G34" s="100">
        <v>10</v>
      </c>
      <c r="H34" s="100">
        <v>15</v>
      </c>
      <c r="I34" s="123">
        <v>15</v>
      </c>
      <c r="J34" s="65"/>
      <c r="K34" s="98">
        <f>IF(INDICATORS!F34="E",0,IF(J34&lt;&gt;"",J34,I34))</f>
        <v>15</v>
      </c>
      <c r="L34" s="80">
        <f t="shared" si="19"/>
        <v>0</v>
      </c>
      <c r="M34" s="120">
        <f t="shared" si="20"/>
        <v>65</v>
      </c>
      <c r="N34" s="120">
        <f t="shared" si="21"/>
        <v>35</v>
      </c>
      <c r="O34" s="80" t="str">
        <f t="shared" si="22"/>
        <v/>
      </c>
      <c r="P34" s="80">
        <f t="shared" si="23"/>
        <v>0</v>
      </c>
      <c r="Q34" s="80">
        <f t="shared" si="24"/>
        <v>15</v>
      </c>
      <c r="R34" s="80">
        <f t="shared" si="25"/>
        <v>15</v>
      </c>
      <c r="S34" s="310" t="str">
        <f t="shared" si="26"/>
        <v/>
      </c>
      <c r="T34" s="107" t="str">
        <f t="shared" si="27"/>
        <v/>
      </c>
      <c r="U34" s="107" t="str">
        <f t="shared" si="28"/>
        <v/>
      </c>
      <c r="V34" s="107" t="str">
        <f t="shared" si="29"/>
        <v/>
      </c>
      <c r="W34" s="107" t="str">
        <f t="shared" si="30"/>
        <v/>
      </c>
      <c r="X34" s="107" t="str">
        <f t="shared" si="31"/>
        <v/>
      </c>
      <c r="Y34" s="107" t="str">
        <f t="shared" si="32"/>
        <v/>
      </c>
      <c r="Z34" s="107"/>
      <c r="AA34" s="107" t="str">
        <f t="shared" si="33"/>
        <v/>
      </c>
    </row>
    <row r="35" spans="1:27" ht="45" customHeight="1" x14ac:dyDescent="0.25">
      <c r="A35" s="48" t="s">
        <v>320</v>
      </c>
      <c r="B35" s="68" t="s">
        <v>550</v>
      </c>
      <c r="C35" s="48"/>
      <c r="D35" s="48"/>
      <c r="E35" s="80" t="str">
        <f t="shared" si="17"/>
        <v/>
      </c>
      <c r="F35" s="80">
        <f t="shared" si="18"/>
        <v>4</v>
      </c>
      <c r="G35" s="100">
        <v>10</v>
      </c>
      <c r="H35" s="100">
        <v>30</v>
      </c>
      <c r="I35" s="214">
        <v>20</v>
      </c>
      <c r="J35" s="65"/>
      <c r="K35" s="98">
        <f>IF(INDICATORS!F35="E",0,IF(J35&lt;&gt;"",J35,I35))</f>
        <v>20</v>
      </c>
      <c r="L35" s="80">
        <f t="shared" si="19"/>
        <v>0</v>
      </c>
      <c r="M35" s="120">
        <f t="shared" si="20"/>
        <v>85</v>
      </c>
      <c r="N35" s="120">
        <f t="shared" si="21"/>
        <v>15</v>
      </c>
      <c r="O35" s="80" t="str">
        <f t="shared" si="22"/>
        <v/>
      </c>
      <c r="P35" s="80">
        <f t="shared" si="23"/>
        <v>0</v>
      </c>
      <c r="Q35" s="80">
        <f t="shared" si="24"/>
        <v>20</v>
      </c>
      <c r="R35" s="80">
        <f t="shared" si="25"/>
        <v>20</v>
      </c>
      <c r="S35" s="310" t="str">
        <f t="shared" si="26"/>
        <v/>
      </c>
      <c r="T35" s="107" t="str">
        <f t="shared" si="27"/>
        <v/>
      </c>
      <c r="U35" s="107" t="str">
        <f t="shared" si="28"/>
        <v/>
      </c>
      <c r="V35" s="107" t="str">
        <f t="shared" si="29"/>
        <v/>
      </c>
      <c r="W35" s="107" t="str">
        <f t="shared" si="30"/>
        <v/>
      </c>
      <c r="X35" s="107" t="str">
        <f t="shared" si="31"/>
        <v/>
      </c>
      <c r="Y35" s="107" t="str">
        <f t="shared" si="32"/>
        <v/>
      </c>
      <c r="Z35" s="107"/>
      <c r="AA35" s="107" t="str">
        <f t="shared" si="33"/>
        <v/>
      </c>
    </row>
    <row r="36" spans="1:27" ht="45" customHeight="1" thickBot="1" x14ac:dyDescent="0.3">
      <c r="A36" s="50" t="s">
        <v>321</v>
      </c>
      <c r="B36" s="69" t="s">
        <v>125</v>
      </c>
      <c r="C36" s="50"/>
      <c r="D36" s="50"/>
      <c r="E36" s="81" t="str">
        <f t="shared" si="17"/>
        <v>last</v>
      </c>
      <c r="F36" s="81">
        <f t="shared" si="18"/>
        <v>5</v>
      </c>
      <c r="G36" s="101">
        <v>10</v>
      </c>
      <c r="H36" s="101">
        <v>15</v>
      </c>
      <c r="I36" s="308">
        <v>15</v>
      </c>
      <c r="J36" s="66"/>
      <c r="K36" s="104">
        <f>IF(INDICATORS!F36="E",0,IF(J36&lt;&gt;"",J36,I36))</f>
        <v>15</v>
      </c>
      <c r="L36" s="81">
        <f t="shared" si="19"/>
        <v>0</v>
      </c>
      <c r="M36" s="314">
        <f t="shared" si="20"/>
        <v>100</v>
      </c>
      <c r="N36" s="314">
        <f t="shared" si="21"/>
        <v>0</v>
      </c>
      <c r="O36" s="81">
        <f t="shared" si="22"/>
        <v>0</v>
      </c>
      <c r="P36" s="81">
        <f t="shared" si="23"/>
        <v>0</v>
      </c>
      <c r="Q36" s="81">
        <f t="shared" si="24"/>
        <v>15</v>
      </c>
      <c r="R36" s="81">
        <f t="shared" si="25"/>
        <v>15</v>
      </c>
      <c r="S36" s="311" t="str">
        <f t="shared" si="26"/>
        <v/>
      </c>
      <c r="T36" s="106" t="str">
        <f t="shared" si="27"/>
        <v/>
      </c>
      <c r="U36" s="106" t="str">
        <f t="shared" si="28"/>
        <v/>
      </c>
      <c r="V36" s="106" t="str">
        <f t="shared" si="29"/>
        <v/>
      </c>
      <c r="W36" s="106" t="str">
        <f t="shared" si="30"/>
        <v/>
      </c>
      <c r="X36" s="106" t="str">
        <f t="shared" si="31"/>
        <v/>
      </c>
      <c r="Y36" s="106" t="str">
        <f t="shared" si="32"/>
        <v/>
      </c>
      <c r="Z36" s="106"/>
      <c r="AA36" s="106" t="str">
        <f t="shared" si="33"/>
        <v/>
      </c>
    </row>
    <row r="37" spans="1:27" ht="45" customHeight="1" x14ac:dyDescent="0.25">
      <c r="A37" s="56" t="s">
        <v>1399</v>
      </c>
      <c r="B37" s="67" t="s">
        <v>60</v>
      </c>
      <c r="C37" s="56"/>
      <c r="D37" s="56"/>
      <c r="E37" s="76" t="str">
        <f t="shared" si="17"/>
        <v/>
      </c>
      <c r="F37" s="76">
        <f t="shared" si="18"/>
        <v>1</v>
      </c>
      <c r="G37" s="99">
        <v>20</v>
      </c>
      <c r="H37" s="99">
        <v>40</v>
      </c>
      <c r="I37" s="123">
        <v>30</v>
      </c>
      <c r="J37" s="64"/>
      <c r="K37" s="98">
        <f>IF(INDICATORS!F37="E",0,IF(J37&lt;&gt;"",J37,I37))</f>
        <v>30</v>
      </c>
      <c r="L37" s="76">
        <f t="shared" si="19"/>
        <v>0</v>
      </c>
      <c r="M37" s="97">
        <f t="shared" si="20"/>
        <v>30</v>
      </c>
      <c r="N37" s="97">
        <f t="shared" si="21"/>
        <v>70</v>
      </c>
      <c r="O37" s="76" t="str">
        <f t="shared" si="22"/>
        <v/>
      </c>
      <c r="P37" s="76">
        <f t="shared" si="23"/>
        <v>0</v>
      </c>
      <c r="Q37" s="76">
        <f t="shared" si="24"/>
        <v>30</v>
      </c>
      <c r="R37" s="76">
        <f t="shared" si="25"/>
        <v>30</v>
      </c>
      <c r="S37" s="309" t="str">
        <f t="shared" si="26"/>
        <v/>
      </c>
      <c r="T37" s="71" t="str">
        <f t="shared" si="27"/>
        <v/>
      </c>
      <c r="U37" s="71" t="str">
        <f t="shared" si="28"/>
        <v/>
      </c>
      <c r="V37" s="71" t="str">
        <f t="shared" si="29"/>
        <v/>
      </c>
      <c r="W37" s="71" t="str">
        <f t="shared" si="30"/>
        <v/>
      </c>
      <c r="X37" s="71" t="str">
        <f t="shared" si="31"/>
        <v/>
      </c>
      <c r="Y37" s="71" t="str">
        <f t="shared" si="32"/>
        <v/>
      </c>
      <c r="Z37" s="71"/>
      <c r="AA37" s="71" t="str">
        <f t="shared" si="33"/>
        <v/>
      </c>
    </row>
    <row r="38" spans="1:27" ht="45" customHeight="1" x14ac:dyDescent="0.25">
      <c r="A38" s="48" t="s">
        <v>1404</v>
      </c>
      <c r="B38" s="68" t="s">
        <v>2</v>
      </c>
      <c r="C38" s="48"/>
      <c r="D38" s="48"/>
      <c r="E38" s="80" t="str">
        <f t="shared" si="17"/>
        <v/>
      </c>
      <c r="F38" s="80">
        <f t="shared" si="18"/>
        <v>2</v>
      </c>
      <c r="G38" s="100">
        <v>20</v>
      </c>
      <c r="H38" s="100">
        <v>40</v>
      </c>
      <c r="I38" s="214">
        <v>30</v>
      </c>
      <c r="J38" s="65"/>
      <c r="K38" s="98">
        <f>IF(INDICATORS!F38="E",0,IF(J38&lt;&gt;"",J38,I38))</f>
        <v>30</v>
      </c>
      <c r="L38" s="80">
        <f t="shared" si="19"/>
        <v>0</v>
      </c>
      <c r="M38" s="120">
        <f t="shared" si="20"/>
        <v>60</v>
      </c>
      <c r="N38" s="120">
        <f t="shared" si="21"/>
        <v>40</v>
      </c>
      <c r="O38" s="80" t="str">
        <f t="shared" si="22"/>
        <v/>
      </c>
      <c r="P38" s="80">
        <f t="shared" si="23"/>
        <v>0</v>
      </c>
      <c r="Q38" s="80">
        <f t="shared" si="24"/>
        <v>30</v>
      </c>
      <c r="R38" s="80">
        <f t="shared" si="25"/>
        <v>30</v>
      </c>
      <c r="S38" s="310" t="str">
        <f t="shared" si="26"/>
        <v/>
      </c>
      <c r="T38" s="107" t="str">
        <f t="shared" si="27"/>
        <v/>
      </c>
      <c r="U38" s="107" t="str">
        <f t="shared" si="28"/>
        <v/>
      </c>
      <c r="V38" s="107" t="str">
        <f t="shared" si="29"/>
        <v/>
      </c>
      <c r="W38" s="107" t="str">
        <f t="shared" si="30"/>
        <v/>
      </c>
      <c r="X38" s="107" t="str">
        <f t="shared" si="31"/>
        <v/>
      </c>
      <c r="Y38" s="107" t="str">
        <f t="shared" si="32"/>
        <v/>
      </c>
      <c r="Z38" s="107"/>
      <c r="AA38" s="107" t="str">
        <f t="shared" si="33"/>
        <v/>
      </c>
    </row>
    <row r="39" spans="1:27" ht="45" customHeight="1" x14ac:dyDescent="0.25">
      <c r="A39" s="48" t="s">
        <v>1407</v>
      </c>
      <c r="B39" s="68" t="s">
        <v>549</v>
      </c>
      <c r="C39" s="48"/>
      <c r="D39" s="48"/>
      <c r="E39" s="80" t="str">
        <f t="shared" si="17"/>
        <v/>
      </c>
      <c r="F39" s="80">
        <f t="shared" si="18"/>
        <v>3</v>
      </c>
      <c r="G39" s="100">
        <v>10</v>
      </c>
      <c r="H39" s="100">
        <v>30</v>
      </c>
      <c r="I39" s="214">
        <v>20</v>
      </c>
      <c r="J39" s="65"/>
      <c r="K39" s="98">
        <f>IF(INDICATORS!F39="E",0,IF(J39&lt;&gt;"",J39,I39))</f>
        <v>20</v>
      </c>
      <c r="L39" s="80">
        <f t="shared" si="19"/>
        <v>0</v>
      </c>
      <c r="M39" s="120">
        <f t="shared" si="20"/>
        <v>80</v>
      </c>
      <c r="N39" s="120">
        <f t="shared" si="21"/>
        <v>20</v>
      </c>
      <c r="O39" s="80" t="str">
        <f t="shared" si="22"/>
        <v/>
      </c>
      <c r="P39" s="80">
        <f t="shared" si="23"/>
        <v>0</v>
      </c>
      <c r="Q39" s="80">
        <f t="shared" si="24"/>
        <v>20</v>
      </c>
      <c r="R39" s="80">
        <f t="shared" si="25"/>
        <v>20</v>
      </c>
      <c r="S39" s="310" t="str">
        <f t="shared" si="26"/>
        <v/>
      </c>
      <c r="T39" s="107" t="str">
        <f t="shared" si="27"/>
        <v/>
      </c>
      <c r="U39" s="107" t="str">
        <f t="shared" si="28"/>
        <v/>
      </c>
      <c r="V39" s="107" t="str">
        <f t="shared" si="29"/>
        <v/>
      </c>
      <c r="W39" s="107" t="str">
        <f t="shared" si="30"/>
        <v/>
      </c>
      <c r="X39" s="107" t="str">
        <f t="shared" si="31"/>
        <v/>
      </c>
      <c r="Y39" s="107" t="str">
        <f t="shared" si="32"/>
        <v/>
      </c>
      <c r="Z39" s="107"/>
      <c r="AA39" s="107" t="str">
        <f t="shared" si="33"/>
        <v/>
      </c>
    </row>
    <row r="40" spans="1:27" ht="45" customHeight="1" thickBot="1" x14ac:dyDescent="0.3">
      <c r="A40" s="48" t="s">
        <v>1419</v>
      </c>
      <c r="B40" s="68" t="s">
        <v>550</v>
      </c>
      <c r="C40" s="50"/>
      <c r="D40" s="50"/>
      <c r="E40" s="81" t="str">
        <f t="shared" si="17"/>
        <v>last</v>
      </c>
      <c r="F40" s="81">
        <f t="shared" si="18"/>
        <v>4</v>
      </c>
      <c r="G40" s="100">
        <v>10</v>
      </c>
      <c r="H40" s="100">
        <v>30</v>
      </c>
      <c r="I40" s="214">
        <v>20</v>
      </c>
      <c r="J40" s="65"/>
      <c r="K40" s="98">
        <f>IF(INDICATORS!F40="E",0,IF(J40&lt;&gt;"",J40,I40))</f>
        <v>20</v>
      </c>
      <c r="L40" s="81">
        <f t="shared" si="19"/>
        <v>0</v>
      </c>
      <c r="M40" s="314">
        <f t="shared" si="20"/>
        <v>100</v>
      </c>
      <c r="N40" s="314">
        <f t="shared" si="21"/>
        <v>0</v>
      </c>
      <c r="O40" s="81">
        <f t="shared" si="22"/>
        <v>0</v>
      </c>
      <c r="P40" s="81">
        <f t="shared" si="23"/>
        <v>0</v>
      </c>
      <c r="Q40" s="81">
        <f t="shared" si="24"/>
        <v>20</v>
      </c>
      <c r="R40" s="81">
        <f t="shared" si="25"/>
        <v>20</v>
      </c>
      <c r="S40" s="311" t="str">
        <f t="shared" si="26"/>
        <v/>
      </c>
      <c r="T40" s="106" t="str">
        <f t="shared" si="27"/>
        <v/>
      </c>
      <c r="U40" s="106" t="str">
        <f t="shared" si="28"/>
        <v/>
      </c>
      <c r="V40" s="106" t="str">
        <f t="shared" si="29"/>
        <v/>
      </c>
      <c r="W40" s="106" t="str">
        <f t="shared" si="30"/>
        <v/>
      </c>
      <c r="X40" s="106" t="str">
        <f t="shared" si="31"/>
        <v/>
      </c>
      <c r="Y40" s="106" t="str">
        <f t="shared" si="32"/>
        <v/>
      </c>
      <c r="Z40" s="106"/>
      <c r="AA40" s="106" t="str">
        <f t="shared" si="33"/>
        <v/>
      </c>
    </row>
    <row r="41" spans="1:27" s="248" customFormat="1" ht="45" customHeight="1" x14ac:dyDescent="0.25">
      <c r="A41" s="244"/>
      <c r="B41" s="245"/>
      <c r="C41" s="244"/>
      <c r="D41" s="244"/>
      <c r="E41" s="198"/>
      <c r="F41" s="199"/>
      <c r="G41" s="201"/>
      <c r="H41" s="201"/>
      <c r="I41" s="246"/>
      <c r="J41" s="247"/>
      <c r="K41" s="200"/>
      <c r="L41" s="199"/>
      <c r="M41" s="201"/>
      <c r="N41" s="201"/>
      <c r="O41" s="199"/>
      <c r="P41" s="199"/>
      <c r="Q41" s="199"/>
      <c r="R41" s="199"/>
      <c r="S41" s="70"/>
      <c r="T41" s="70"/>
      <c r="U41" s="70"/>
      <c r="V41" s="70"/>
      <c r="W41" s="70"/>
      <c r="X41" s="70"/>
      <c r="Y41" s="70"/>
      <c r="Z41" s="70"/>
      <c r="AA41" s="70"/>
    </row>
    <row r="42" spans="1:27" ht="30" customHeight="1" x14ac:dyDescent="0.25"/>
    <row r="43" spans="1:27" x14ac:dyDescent="0.25">
      <c r="S43" s="7">
        <f>COUNTA(A2:B35)</f>
        <v>68</v>
      </c>
    </row>
    <row r="44" spans="1:27" x14ac:dyDescent="0.25">
      <c r="S44" s="7">
        <f>COUNTIF(S2:S35,"")</f>
        <v>34</v>
      </c>
    </row>
    <row r="45" spans="1:27" x14ac:dyDescent="0.25">
      <c r="S45" s="7">
        <f>COUNTIF(V2:V35,"")</f>
        <v>34</v>
      </c>
    </row>
    <row r="46" spans="1:27" ht="21" x14ac:dyDescent="0.25">
      <c r="M46" s="90"/>
      <c r="S46" s="90" t="str">
        <f>IF(S43-S44-S45&gt;0,"There are errors in the setup","No errors detected in the setup")</f>
        <v>No errors detected in the setup</v>
      </c>
      <c r="T46" s="90"/>
      <c r="U46" s="90"/>
      <c r="V46" s="90"/>
      <c r="W46" s="90"/>
    </row>
  </sheetData>
  <sheetProtection password="CC38" sheet="1" objects="1" scenarios="1" selectLockedCells="1"/>
  <conditionalFormatting sqref="S46">
    <cfRule type="cellIs" dxfId="24" priority="4" operator="equal">
      <formula>"No errors detected in the setup"</formula>
    </cfRule>
    <cfRule type="cellIs" dxfId="23" priority="5" operator="equal">
      <formula>"There are errors in the setup"</formula>
    </cfRule>
  </conditionalFormatting>
  <conditionalFormatting sqref="S41">
    <cfRule type="cellIs" dxfId="22" priority="2" operator="notEqual">
      <formul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2:AD14"/>
  <sheetViews>
    <sheetView workbookViewId="0">
      <selection activeCell="J18" sqref="J18"/>
    </sheetView>
  </sheetViews>
  <sheetFormatPr defaultRowHeight="15" x14ac:dyDescent="0.25"/>
  <cols>
    <col min="2" max="2" width="9.140625" hidden="1" customWidth="1"/>
    <col min="3" max="3" width="33.85546875" customWidth="1"/>
    <col min="4" max="4" width="14.7109375" style="6" customWidth="1"/>
    <col min="5" max="5" width="12" style="6" hidden="1" customWidth="1"/>
    <col min="6" max="6" width="9.5703125" style="6" hidden="1" customWidth="1"/>
    <col min="7" max="7" width="14.7109375" style="6" customWidth="1"/>
    <col min="8" max="8" width="12" style="6" hidden="1" customWidth="1"/>
    <col min="9" max="9" width="9.5703125" style="6" hidden="1" customWidth="1"/>
    <col min="10" max="10" width="14.7109375" style="6" customWidth="1"/>
    <col min="11" max="11" width="12" style="6" hidden="1" customWidth="1"/>
    <col min="12" max="12" width="9.5703125" style="6" hidden="1" customWidth="1"/>
    <col min="13" max="13" width="14.7109375" style="6" customWidth="1"/>
    <col min="14" max="14" width="12" style="6" hidden="1" customWidth="1"/>
    <col min="15" max="15" width="9.5703125" style="6" hidden="1" customWidth="1"/>
    <col min="16" max="16" width="14.7109375" style="6" customWidth="1"/>
    <col min="17" max="17" width="12" style="6" hidden="1" customWidth="1"/>
    <col min="18" max="18" width="9.5703125" style="6" hidden="1" customWidth="1"/>
    <col min="19" max="19" width="14.7109375" style="6" customWidth="1"/>
    <col min="20" max="20" width="12" style="6" hidden="1" customWidth="1"/>
    <col min="21" max="21" width="9.5703125" style="6" hidden="1" customWidth="1"/>
    <col min="22" max="22" width="14.7109375" style="6" customWidth="1"/>
    <col min="23" max="23" width="12" style="6" hidden="1" customWidth="1"/>
    <col min="24" max="24" width="9.5703125" style="6" hidden="1" customWidth="1"/>
    <col min="25" max="25" width="14.7109375" style="6" customWidth="1"/>
    <col min="26" max="26" width="12" style="6" hidden="1" customWidth="1"/>
    <col min="27" max="27" width="9.5703125" style="6" hidden="1" customWidth="1"/>
    <col min="28" max="29" width="9.140625" hidden="1" customWidth="1"/>
    <col min="30" max="30" width="14.28515625" customWidth="1"/>
  </cols>
  <sheetData>
    <row r="2" spans="1:30" ht="46.5" hidden="1" customHeight="1" x14ac:dyDescent="0.25">
      <c r="A2" s="393" t="s">
        <v>869</v>
      </c>
      <c r="B2" s="393"/>
      <c r="C2" s="393"/>
      <c r="D2" s="393"/>
      <c r="G2" s="394" t="e">
        <f>IF(QUESTIONS!#REF!="There are errors in the setup","WARNING! Errors detected in the setup",IF(DIMENSIONS!#REF!="There are errors in the setup","WARNING! Errors detected in the setup",IF(INDICATORS!#REF!="There are errors in the setup","WARNING! Errors detected in the setup","OK! No errors detected in the setup")))</f>
        <v>#REF!</v>
      </c>
      <c r="H2" s="394"/>
      <c r="I2" s="394"/>
      <c r="J2" s="394"/>
    </row>
    <row r="3" spans="1:30" ht="15.75" thickBot="1" x14ac:dyDescent="0.3"/>
    <row r="4" spans="1:30" ht="28.5" customHeight="1" x14ac:dyDescent="0.25">
      <c r="A4" s="396" t="s">
        <v>1742</v>
      </c>
      <c r="B4" s="397"/>
      <c r="C4" s="398"/>
      <c r="D4" s="395" t="s">
        <v>844</v>
      </c>
      <c r="E4" s="395"/>
      <c r="F4" s="395"/>
      <c r="G4" s="395"/>
      <c r="H4" s="395"/>
      <c r="I4" s="395"/>
      <c r="J4" s="395"/>
      <c r="K4" s="395"/>
      <c r="L4" s="395"/>
      <c r="M4" s="395"/>
      <c r="N4" s="395"/>
      <c r="O4" s="395"/>
      <c r="P4" s="395"/>
      <c r="Q4" s="395"/>
      <c r="R4" s="395"/>
      <c r="S4" s="395"/>
      <c r="T4" s="395"/>
      <c r="U4" s="395"/>
      <c r="V4" s="395"/>
      <c r="W4" s="395"/>
      <c r="X4" s="395"/>
      <c r="Y4" s="395"/>
      <c r="Z4" s="261"/>
      <c r="AA4" s="261"/>
    </row>
    <row r="5" spans="1:30" ht="15" hidden="1" customHeight="1" x14ac:dyDescent="0.25">
      <c r="A5" s="388"/>
      <c r="B5" s="75"/>
      <c r="C5" s="389"/>
      <c r="D5" s="324" t="s">
        <v>110</v>
      </c>
      <c r="E5" s="27"/>
      <c r="F5" s="27"/>
      <c r="G5" s="27" t="s">
        <v>122</v>
      </c>
      <c r="H5" s="27"/>
      <c r="I5" s="27"/>
      <c r="J5" s="27" t="s">
        <v>148</v>
      </c>
      <c r="K5" s="27"/>
      <c r="L5" s="27"/>
      <c r="M5" s="27" t="s">
        <v>178</v>
      </c>
      <c r="N5" s="27"/>
      <c r="O5" s="27"/>
      <c r="P5" s="27" t="s">
        <v>222</v>
      </c>
      <c r="Q5" s="27"/>
      <c r="R5" s="33"/>
      <c r="S5" s="27" t="s">
        <v>199</v>
      </c>
      <c r="T5" s="27"/>
      <c r="U5" s="27"/>
      <c r="V5" s="27" t="s">
        <v>251</v>
      </c>
      <c r="W5" s="27"/>
      <c r="X5" s="27"/>
      <c r="Y5" s="27" t="s">
        <v>993</v>
      </c>
      <c r="Z5" s="324"/>
      <c r="AA5" s="33"/>
    </row>
    <row r="6" spans="1:30" ht="75.75" customHeight="1" thickBot="1" x14ac:dyDescent="0.3">
      <c r="A6" s="399" t="s">
        <v>1743</v>
      </c>
      <c r="B6" s="400"/>
      <c r="C6" s="401"/>
      <c r="D6" s="385" t="s">
        <v>68</v>
      </c>
      <c r="E6" s="45" t="s">
        <v>850</v>
      </c>
      <c r="F6" s="45" t="s">
        <v>846</v>
      </c>
      <c r="G6" s="44" t="s">
        <v>69</v>
      </c>
      <c r="H6" s="45" t="s">
        <v>850</v>
      </c>
      <c r="I6" s="45" t="s">
        <v>846</v>
      </c>
      <c r="J6" s="44" t="s">
        <v>1746</v>
      </c>
      <c r="K6" s="45" t="s">
        <v>850</v>
      </c>
      <c r="L6" s="45" t="s">
        <v>846</v>
      </c>
      <c r="M6" s="44" t="s">
        <v>70</v>
      </c>
      <c r="N6" s="45" t="s">
        <v>850</v>
      </c>
      <c r="O6" s="45" t="s">
        <v>846</v>
      </c>
      <c r="P6" s="44" t="s">
        <v>72</v>
      </c>
      <c r="Q6" s="45" t="s">
        <v>850</v>
      </c>
      <c r="R6" s="45" t="s">
        <v>846</v>
      </c>
      <c r="S6" s="44" t="s">
        <v>71</v>
      </c>
      <c r="T6" s="45" t="s">
        <v>850</v>
      </c>
      <c r="U6" s="45" t="s">
        <v>846</v>
      </c>
      <c r="V6" s="44" t="s">
        <v>73</v>
      </c>
      <c r="W6" s="35" t="s">
        <v>850</v>
      </c>
      <c r="X6" s="35" t="s">
        <v>846</v>
      </c>
      <c r="Y6" s="44" t="s">
        <v>1422</v>
      </c>
      <c r="Z6" s="325" t="s">
        <v>850</v>
      </c>
      <c r="AA6" s="35" t="s">
        <v>846</v>
      </c>
      <c r="AB6" s="36" t="s">
        <v>847</v>
      </c>
      <c r="AC6" s="36" t="s">
        <v>849</v>
      </c>
      <c r="AD6" s="39" t="s">
        <v>851</v>
      </c>
    </row>
    <row r="7" spans="1:30" s="2" customFormat="1" ht="33" customHeight="1" x14ac:dyDescent="0.25">
      <c r="A7" s="391" t="s">
        <v>868</v>
      </c>
      <c r="B7" s="386">
        <v>1</v>
      </c>
      <c r="C7" s="387" t="s">
        <v>989</v>
      </c>
      <c r="D7" s="32" t="str">
        <f>IFERROR(VLOOKUP(CONCATENATE(D5,".",$B$7),INDICATORS!$A$1:$F$40,6,FALSE),"")</f>
        <v>Data not available</v>
      </c>
      <c r="E7" s="34" t="str">
        <f>IFERROR(D7,0)</f>
        <v>Data not available</v>
      </c>
      <c r="F7" s="34" t="str">
        <f>IF(D7="A",1,IF(D7="B",2,IF(D7="C",3,IF(D7="D",4,""))))</f>
        <v/>
      </c>
      <c r="G7" s="32" t="str">
        <f>IFERROR(VLOOKUP(CONCATENATE(G5,".",$B$7),INDICATORS!$A$1:$F$40,6,FALSE),"")</f>
        <v>Data not available</v>
      </c>
      <c r="H7" s="34" t="str">
        <f>IFERROR(G7,0)</f>
        <v>Data not available</v>
      </c>
      <c r="I7" s="34" t="str">
        <f>IF(G7="A",1,IF(G7="B",2,IF(G7="C",3,IF(G7="D",4,""))))</f>
        <v/>
      </c>
      <c r="J7" s="32" t="str">
        <f>IFERROR(VLOOKUP(CONCATENATE(J5,".",$B$7),INDICATORS!$A$1:$F$40,6,FALSE),"")</f>
        <v>Data not available</v>
      </c>
      <c r="K7" s="34" t="str">
        <f>IFERROR(J7,0)</f>
        <v>Data not available</v>
      </c>
      <c r="L7" s="34" t="str">
        <f>IF(J7="A",1,IF(J7="B",2,IF(J7="C",3,IF(J7="D",4,""))))</f>
        <v/>
      </c>
      <c r="M7" s="32" t="str">
        <f>IFERROR(VLOOKUP(CONCATENATE(M5,".",$B$7),INDICATORS!$A$1:$F$40,6,FALSE),"")</f>
        <v>Data not available</v>
      </c>
      <c r="N7" s="34" t="str">
        <f>IFERROR(M7,0)</f>
        <v>Data not available</v>
      </c>
      <c r="O7" s="34" t="str">
        <f>IF(M7="A",1,IF(M7="B",2,IF(M7="C",3,IF(M7="D",4,""))))</f>
        <v/>
      </c>
      <c r="P7" s="32" t="str">
        <f>IFERROR(VLOOKUP(CONCATENATE(P5,".",$B$7),INDICATORS!$A$1:$F$40,6,FALSE),"")</f>
        <v>Data not available</v>
      </c>
      <c r="Q7" s="34" t="str">
        <f>IFERROR(P7,0)</f>
        <v>Data not available</v>
      </c>
      <c r="R7" s="34" t="str">
        <f>IF(P7="A",1,IF(P7="B",2,IF(P7="C",3,IF(P7="D",4,""))))</f>
        <v/>
      </c>
      <c r="S7" s="32" t="str">
        <f>IFERROR(VLOOKUP(CONCATENATE(S5,".",$B$7),INDICATORS!$A$1:$F$40,6,FALSE),"")</f>
        <v>Data not available</v>
      </c>
      <c r="T7" s="34" t="str">
        <f>IFERROR(S7,0)</f>
        <v>Data not available</v>
      </c>
      <c r="U7" s="34" t="str">
        <f>IF(S7="A",1,IF(S7="B",2,IF(S7="C",3,IF(S7="D",4,""))))</f>
        <v/>
      </c>
      <c r="V7" s="32" t="str">
        <f>IFERROR(VLOOKUP(CONCATENATE(V5,".",$B$7),INDICATORS!$A$1:$F$40,6,FALSE),"")</f>
        <v>Data not available</v>
      </c>
      <c r="W7" s="34" t="str">
        <f>IFERROR(V7,0)</f>
        <v>Data not available</v>
      </c>
      <c r="X7" s="34" t="str">
        <f>IF(V7="A",1,IF(V7="B",2,IF(V7="C",3,IF(V7="D",4,""))))</f>
        <v/>
      </c>
      <c r="Y7" s="32" t="str">
        <f>IFERROR(VLOOKUP(CONCATENATE(Y5,".",$B$7),INDICATORS!$A$1:$F$40,6,FALSE),"")</f>
        <v>Data not available</v>
      </c>
      <c r="Z7" s="34" t="str">
        <f>IFERROR(Y7,0)</f>
        <v>Data not available</v>
      </c>
      <c r="AA7" s="34" t="str">
        <f>IF(Y7="A",1,IF(Y7="B",2,IF(Y7="C",3,IF(Y7="D",4,""))))</f>
        <v/>
      </c>
      <c r="AB7" s="2">
        <f>COUNTIF(D7:AA7,"&gt;0,5")</f>
        <v>0</v>
      </c>
      <c r="AC7" s="7" t="str">
        <f>IF(AB7&gt;5,SUM(F7,I7,L7,O7,U7,R7,X7,AA7)/AB7,"N/A")</f>
        <v>N/A</v>
      </c>
      <c r="AD7" s="40" t="str">
        <f>IF(AC7&lt;&gt;"N/A",IF(AC7&lt;1.5,"A",IF(AC7&lt;=2.5,"B",IF(AC7&lt;=3.5,"C",IF(AC7&lt;=4,"D","")))),"N/A")</f>
        <v>N/A</v>
      </c>
    </row>
    <row r="8" spans="1:30" s="2" customFormat="1" ht="33" customHeight="1" x14ac:dyDescent="0.25">
      <c r="A8" s="391"/>
      <c r="B8" s="31">
        <v>2</v>
      </c>
      <c r="C8" s="46" t="s">
        <v>990</v>
      </c>
      <c r="D8" s="32" t="str">
        <f>IFERROR(VLOOKUP(CONCATENATE(D5,".",$B$8),INDICATORS!$A$1:$F$40,6,FALSE),"")</f>
        <v>Data not available</v>
      </c>
      <c r="E8" s="34" t="str">
        <f>IFERROR(D8,0)</f>
        <v>Data not available</v>
      </c>
      <c r="F8" s="34" t="str">
        <f>IF(D8="A",1,IF(D8="B",2,IF(D8="C",3,IF(D8="D",4,""))))</f>
        <v/>
      </c>
      <c r="G8" s="32" t="str">
        <f>IFERROR(VLOOKUP(CONCATENATE(G5,".",$B$8),INDICATORS!$A$1:$F$40,6,FALSE),"")</f>
        <v>Data not available</v>
      </c>
      <c r="H8" s="34" t="str">
        <f>IFERROR(G8,0)</f>
        <v>Data not available</v>
      </c>
      <c r="I8" s="34" t="str">
        <f>IF(G8="A",1,IF(G8="B",2,IF(G8="C",3,IF(G8="D",4,""))))</f>
        <v/>
      </c>
      <c r="J8" s="32" t="str">
        <f>IFERROR(VLOOKUP(CONCATENATE(J5,".",$B$8),INDICATORS!$A$1:$F$40,6,FALSE),"")</f>
        <v>Data not available</v>
      </c>
      <c r="K8" s="34" t="str">
        <f>IFERROR(J8,0)</f>
        <v>Data not available</v>
      </c>
      <c r="L8" s="34" t="str">
        <f>IF(J8="A",1,IF(J8="B",2,IF(J8="C",3,IF(J8="D",4,""))))</f>
        <v/>
      </c>
      <c r="M8" s="32" t="str">
        <f>IFERROR(VLOOKUP(CONCATENATE(M5,".",$B$8),INDICATORS!$A$1:$F$40,6,FALSE),"")</f>
        <v>Data not available</v>
      </c>
      <c r="N8" s="34" t="str">
        <f>IFERROR(M8,0)</f>
        <v>Data not available</v>
      </c>
      <c r="O8" s="34" t="str">
        <f>IF(M8="A",1,IF(M8="B",2,IF(M8="C",3,IF(M8="D",4,""))))</f>
        <v/>
      </c>
      <c r="P8" s="32" t="str">
        <f>IFERROR(VLOOKUP(CONCATENATE(P5,".",$B$8),INDICATORS!$A$1:$F$40,6,FALSE),"")</f>
        <v>Data not available</v>
      </c>
      <c r="Q8" s="34" t="str">
        <f>IFERROR(P8,0)</f>
        <v>Data not available</v>
      </c>
      <c r="R8" s="34" t="str">
        <f>IF(P8="A",1,IF(P8="B",2,IF(P8="C",3,IF(P8="D",4,""))))</f>
        <v/>
      </c>
      <c r="S8" s="32" t="str">
        <f>IFERROR(VLOOKUP(CONCATENATE(S5,".",$B$8),INDICATORS!$A$1:$F$40,6,FALSE),"")</f>
        <v>Data not available</v>
      </c>
      <c r="T8" s="34" t="str">
        <f>IFERROR(S8,0)</f>
        <v>Data not available</v>
      </c>
      <c r="U8" s="34" t="str">
        <f>IF(S8="A",1,IF(S8="B",2,IF(S8="C",3,IF(S8="D",4,""))))</f>
        <v/>
      </c>
      <c r="V8" s="32" t="str">
        <f>IFERROR(VLOOKUP(CONCATENATE(V5,".",$B$8),INDICATORS!$A$1:$F$40,6,FALSE),"")</f>
        <v>Data not available</v>
      </c>
      <c r="W8" s="34" t="str">
        <f>IFERROR(V8,0)</f>
        <v>Data not available</v>
      </c>
      <c r="X8" s="34" t="str">
        <f>IF(V8="A",1,IF(V8="B",2,IF(V8="C",3,IF(V8="D",4,""))))</f>
        <v/>
      </c>
      <c r="Y8" s="32" t="str">
        <f>IFERROR(VLOOKUP(CONCATENATE(Y5,".",$B$8),INDICATORS!$A$1:$F$40,6,FALSE),"")</f>
        <v>Data not available</v>
      </c>
      <c r="Z8" s="34" t="str">
        <f>IFERROR(Y8,0)</f>
        <v>Data not available</v>
      </c>
      <c r="AA8" s="34" t="str">
        <f>IF(Y8="A",1,IF(Y8="B",2,IF(Y8="C",3,IF(Y8="D",4,""))))</f>
        <v/>
      </c>
      <c r="AB8" s="2">
        <f>COUNTIF(D8:AA8,"&gt;0,5")</f>
        <v>0</v>
      </c>
      <c r="AC8" s="7" t="str">
        <f>IF(AB8&gt;5,SUM(F8,I8,L8,O8,U8,R8,X8,AA8)/AB8,"N/A")</f>
        <v>N/A</v>
      </c>
      <c r="AD8" s="40" t="str">
        <f>IF(AC8&lt;&gt;"N/A",IF(AC8&lt;1.5,"A",IF(AC8&lt;=2.5,"B",IF(AC8&lt;=3.5,"C",IF(AC8&lt;=4,"D","")))),"N/A")</f>
        <v>N/A</v>
      </c>
    </row>
    <row r="9" spans="1:30" s="2" customFormat="1" ht="33" customHeight="1" x14ac:dyDescent="0.25">
      <c r="A9" s="391"/>
      <c r="B9" s="31">
        <v>3</v>
      </c>
      <c r="C9" s="46" t="s">
        <v>1528</v>
      </c>
      <c r="D9" s="32" t="str">
        <f>IFERROR(VLOOKUP(CONCATENATE(D5,".",$B$9),INDICATORS!$A$1:$F$40,6,FALSE),"")</f>
        <v>Data not available</v>
      </c>
      <c r="E9" s="34" t="str">
        <f>IFERROR(D9,0)</f>
        <v>Data not available</v>
      </c>
      <c r="F9" s="34" t="str">
        <f>IF(D9="A",1,IF(D9="B",2,IF(D9="C",3,IF(D9="D",4,""))))</f>
        <v/>
      </c>
      <c r="G9" s="32" t="str">
        <f>IFERROR(VLOOKUP(CONCATENATE(G5,".",$B$9),INDICATORS!$A$1:$F$40,6,FALSE),"")</f>
        <v>Data not available</v>
      </c>
      <c r="H9" s="34" t="str">
        <f>IFERROR(G9,0)</f>
        <v>Data not available</v>
      </c>
      <c r="I9" s="34" t="str">
        <f>IF(G9="A",1,IF(G9="B",2,IF(G9="C",3,IF(G9="D",4,""))))</f>
        <v/>
      </c>
      <c r="J9" s="32" t="str">
        <f>IFERROR(VLOOKUP(CONCATENATE(J5,".",$B$9),INDICATORS!$A$1:$F$40,6,FALSE),"")</f>
        <v>Data not available</v>
      </c>
      <c r="K9" s="34" t="str">
        <f>IFERROR(J9,0)</f>
        <v>Data not available</v>
      </c>
      <c r="L9" s="34" t="str">
        <f>IF(J9="A",1,IF(J9="B",2,IF(J9="C",3,IF(J9="D",4,""))))</f>
        <v/>
      </c>
      <c r="M9" s="32" t="str">
        <f>IFERROR(VLOOKUP(CONCATENATE(M5,".",$B$9),INDICATORS!$A$1:$F$40,6,FALSE),"")</f>
        <v>Data not available</v>
      </c>
      <c r="N9" s="34" t="str">
        <f>IFERROR(M9,0)</f>
        <v>Data not available</v>
      </c>
      <c r="O9" s="34" t="str">
        <f>IF(M9="A",1,IF(M9="B",2,IF(M9="C",3,IF(M9="D",4,""))))</f>
        <v/>
      </c>
      <c r="P9" s="32" t="str">
        <f>IFERROR(VLOOKUP(CONCATENATE(P5,".",$B$9),INDICATORS!$A$1:$F$40,6,FALSE),"")</f>
        <v>Data not available</v>
      </c>
      <c r="Q9" s="34" t="str">
        <f>IFERROR(P9,0)</f>
        <v>Data not available</v>
      </c>
      <c r="R9" s="34" t="str">
        <f>IF(P9="A",1,IF(P9="B",2,IF(P9="C",3,IF(P9="D",4,""))))</f>
        <v/>
      </c>
      <c r="S9" s="32" t="str">
        <f>IFERROR(VLOOKUP(CONCATENATE(S5,".",$B$9),INDICATORS!$A$1:$F$40,6,FALSE),"")</f>
        <v>Data not available</v>
      </c>
      <c r="T9" s="34" t="str">
        <f>IFERROR(S9,0)</f>
        <v>Data not available</v>
      </c>
      <c r="U9" s="34" t="str">
        <f>IF(S9="A",1,IF(S9="B",2,IF(S9="C",3,IF(S9="D",4,""))))</f>
        <v/>
      </c>
      <c r="V9" s="32" t="str">
        <f>IFERROR(VLOOKUP(CONCATENATE(V5,".",$B$9),INDICATORS!$A$1:$F$40,6,FALSE),"")</f>
        <v>Data not available</v>
      </c>
      <c r="W9" s="34" t="str">
        <f>IFERROR(V9,0)</f>
        <v>Data not available</v>
      </c>
      <c r="X9" s="34" t="str">
        <f>IF(V9="A",1,IF(V9="B",2,IF(V9="C",3,IF(V9="D",4,""))))</f>
        <v/>
      </c>
      <c r="Y9" s="32" t="str">
        <f>IFERROR(VLOOKUP(CONCATENATE(Y5,".",$B$9),INDICATORS!$A$1:$F$40,6,FALSE),"")</f>
        <v>Data not available</v>
      </c>
      <c r="Z9" s="34" t="str">
        <f>IFERROR(Y9,0)</f>
        <v>Data not available</v>
      </c>
      <c r="AA9" s="34" t="str">
        <f>IF(Y9="A",1,IF(Y9="B",2,IF(Y9="C",3,IF(Y9="D",4,""))))</f>
        <v/>
      </c>
      <c r="AB9" s="2">
        <f>COUNTIF(D9:AA9,"&gt;0,5")</f>
        <v>0</v>
      </c>
      <c r="AC9" s="7" t="str">
        <f>IF(AB9&gt;5,SUM(F9,I9,L9,O9,U9,R9,X9,AA9)/AB9,"N/A")</f>
        <v>N/A</v>
      </c>
      <c r="AD9" s="40" t="str">
        <f>IF(AC9&lt;&gt;"N/A",IF(AC9&lt;1.5,"A",IF(AC9&lt;=2.5,"B",IF(AC9&lt;=3.5,"C",IF(AC9&lt;=4,"D","")))),"N/A")</f>
        <v>N/A</v>
      </c>
    </row>
    <row r="10" spans="1:30" s="2" customFormat="1" ht="33" customHeight="1" x14ac:dyDescent="0.25">
      <c r="A10" s="391"/>
      <c r="B10" s="31">
        <v>4</v>
      </c>
      <c r="C10" s="46" t="s">
        <v>991</v>
      </c>
      <c r="D10" s="32" t="str">
        <f>IFERROR(VLOOKUP(CONCATENATE(D5,".",$B$10),INDICATORS!$A$1:$F$40,6,FALSE),"")</f>
        <v>Data not available</v>
      </c>
      <c r="E10" s="34" t="str">
        <f>IFERROR(D10,0)</f>
        <v>Data not available</v>
      </c>
      <c r="F10" s="34" t="str">
        <f>IF(D10="A",1,IF(D10="B",2,IF(D10="C",3,IF(D10="D",4,""))))</f>
        <v/>
      </c>
      <c r="G10" s="32" t="str">
        <f>IFERROR(VLOOKUP(CONCATENATE(G5,".",$B$10),INDICATORS!$A$1:$F$40,6,FALSE),"")</f>
        <v>Data not available</v>
      </c>
      <c r="H10" s="34" t="str">
        <f>IFERROR(G10,0)</f>
        <v>Data not available</v>
      </c>
      <c r="I10" s="34" t="str">
        <f>IF(G10="A",1,IF(G10="B",2,IF(G10="C",3,IF(G10="D",4,""))))</f>
        <v/>
      </c>
      <c r="J10" s="32" t="str">
        <f>IFERROR(VLOOKUP(CONCATENATE(J5,".",$B$10),INDICATORS!$A$1:$F$40,6,FALSE),"")</f>
        <v>Data not available</v>
      </c>
      <c r="K10" s="34" t="str">
        <f>IFERROR(J10,0)</f>
        <v>Data not available</v>
      </c>
      <c r="L10" s="34" t="str">
        <f>IF(J10="A",1,IF(J10="B",2,IF(J10="C",3,IF(J10="D",4,""))))</f>
        <v/>
      </c>
      <c r="M10" s="32" t="str">
        <f>IFERROR(VLOOKUP(CONCATENATE(M5,".",$B$10),INDICATORS!$A$1:$F$40,6,FALSE),"")</f>
        <v>Data not available</v>
      </c>
      <c r="N10" s="34" t="str">
        <f>IFERROR(M10,0)</f>
        <v>Data not available</v>
      </c>
      <c r="O10" s="34" t="str">
        <f>IF(M10="A",1,IF(M10="B",2,IF(M10="C",3,IF(M10="D",4,""))))</f>
        <v/>
      </c>
      <c r="P10" s="32" t="str">
        <f>IFERROR(VLOOKUP(CONCATENATE(P5,".",$B$10),INDICATORS!$A$1:$F$40,6,FALSE),"")</f>
        <v>Data not available</v>
      </c>
      <c r="Q10" s="34" t="str">
        <f>IFERROR(P10,0)</f>
        <v>Data not available</v>
      </c>
      <c r="R10" s="34" t="str">
        <f>IF(P10="A",1,IF(P10="B",2,IF(P10="C",3,IF(P10="D",4,""))))</f>
        <v/>
      </c>
      <c r="S10" s="32" t="str">
        <f>IFERROR(VLOOKUP(CONCATENATE(S5,".",$B$10),INDICATORS!$A$1:$F$40,6,FALSE),"")</f>
        <v>Data not available</v>
      </c>
      <c r="T10" s="34" t="str">
        <f>IFERROR(S10,0)</f>
        <v>Data not available</v>
      </c>
      <c r="U10" s="34" t="str">
        <f>IF(S10="A",1,IF(S10="B",2,IF(S10="C",3,IF(S10="D",4,""))))</f>
        <v/>
      </c>
      <c r="V10" s="32" t="str">
        <f>IFERROR(VLOOKUP(CONCATENATE(V5,".",$B$10),INDICATORS!$A$1:$F$40,6,FALSE),"")</f>
        <v>Data not available</v>
      </c>
      <c r="W10" s="34" t="str">
        <f>IFERROR(V10,0)</f>
        <v>Data not available</v>
      </c>
      <c r="X10" s="34" t="str">
        <f>IF(V10="A",1,IF(V10="B",2,IF(V10="C",3,IF(V10="D",4,""))))</f>
        <v/>
      </c>
      <c r="Y10" s="32" t="str">
        <f>IFERROR(VLOOKUP(CONCATENATE(Y5,".",$B$10),INDICATORS!$A$1:$F$40,6,FALSE),"")</f>
        <v>Data not available</v>
      </c>
      <c r="Z10" s="34" t="str">
        <f>IFERROR(Y10,0)</f>
        <v>Data not available</v>
      </c>
      <c r="AA10" s="34" t="str">
        <f>IF(Y10="A",1,IF(Y10="B",2,IF(Y10="C",3,IF(Y10="D",4,""))))</f>
        <v/>
      </c>
      <c r="AB10" s="2">
        <f>COUNTIF(D10:AA10,"&gt;0,5")</f>
        <v>0</v>
      </c>
      <c r="AC10" s="7" t="str">
        <f>IF(AB10&gt;5,SUM(F10,I10,L10,O10,U10,R10,X10,AA10)/AB10,"N/A")</f>
        <v>N/A</v>
      </c>
      <c r="AD10" s="40" t="str">
        <f>IF(AC10&lt;&gt;"N/A",IF(AC10&lt;1.5,"A",IF(AC10&lt;=2.5,"B",IF(AC10&lt;=3.5,"C",IF(AC10&lt;=4,"D","")))),"N/A")</f>
        <v>N/A</v>
      </c>
    </row>
    <row r="11" spans="1:30" s="2" customFormat="1" ht="33" customHeight="1" x14ac:dyDescent="0.25">
      <c r="A11" s="391"/>
      <c r="B11" s="31">
        <v>5</v>
      </c>
      <c r="C11" s="46" t="s">
        <v>992</v>
      </c>
      <c r="D11" s="32" t="str">
        <f>IFERROR(VLOOKUP(CONCATENATE(D5,".",$B$11),INDICATORS!$A$1:$F$40,6,FALSE),"")</f>
        <v>Data not available</v>
      </c>
      <c r="E11" s="34" t="str">
        <f>IFERROR(D11,0)</f>
        <v>Data not available</v>
      </c>
      <c r="F11" s="34" t="str">
        <f>IF(D11="A",1,IF(D11="B",2,IF(D11="C",3,IF(D11="D",4,""))))</f>
        <v/>
      </c>
      <c r="G11" s="32" t="str">
        <f>IFERROR(VLOOKUP(CONCATENATE(G5,".",$B$11),INDICATORS!$A$1:$F$40,6,FALSE),"")</f>
        <v>Data not available</v>
      </c>
      <c r="H11" s="34" t="str">
        <f>IFERROR(G11,0)</f>
        <v>Data not available</v>
      </c>
      <c r="I11" s="34" t="str">
        <f>IF(G11="A",1,IF(G11="B",2,IF(G11="C",3,IF(G11="D",4,""))))</f>
        <v/>
      </c>
      <c r="J11" s="32" t="str">
        <f>IFERROR(VLOOKUP(CONCATENATE(J5,".",$B$11),INDICATORS!$A$1:$F$40,6,FALSE),"")</f>
        <v>Data not available</v>
      </c>
      <c r="K11" s="34" t="str">
        <f>IFERROR(J11,0)</f>
        <v>Data not available</v>
      </c>
      <c r="L11" s="34" t="str">
        <f>IF(J11="A",1,IF(J11="B",2,IF(J11="C",3,IF(J11="D",4,""))))</f>
        <v/>
      </c>
      <c r="M11" s="32" t="str">
        <f>IFERROR(VLOOKUP(CONCATENATE(M5,".",$B$11),INDICATORS!$A$1:$F$40,6,FALSE),"")</f>
        <v>Data not available</v>
      </c>
      <c r="N11" s="34" t="str">
        <f>IFERROR(M11,0)</f>
        <v>Data not available</v>
      </c>
      <c r="O11" s="34" t="str">
        <f>IF(M11="A",1,IF(M11="B",2,IF(M11="C",3,IF(M11="D",4,""))))</f>
        <v/>
      </c>
      <c r="P11" s="32" t="str">
        <f>IFERROR(VLOOKUP(CONCATENATE(P5,".",$B$11),INDICATORS!$A$1:$F$40,6,FALSE),"")</f>
        <v>Data not available</v>
      </c>
      <c r="Q11" s="34" t="str">
        <f>IFERROR(P11,0)</f>
        <v>Data not available</v>
      </c>
      <c r="R11" s="34" t="str">
        <f>IF(P11="A",1,IF(P11="B",2,IF(P11="C",3,IF(P11="D",4,""))))</f>
        <v/>
      </c>
      <c r="S11" s="32" t="str">
        <f>IFERROR(VLOOKUP(CONCATENATE(S5,".",$B$11),INDICATORS!$A$1:$F$40,6,FALSE),"")</f>
        <v>Data not available</v>
      </c>
      <c r="T11" s="34" t="str">
        <f>IFERROR(S11,0)</f>
        <v>Data not available</v>
      </c>
      <c r="U11" s="34" t="str">
        <f>IF(S11="A",1,IF(S11="B",2,IF(S11="C",3,IF(S11="D",4,""))))</f>
        <v/>
      </c>
      <c r="V11" s="32" t="str">
        <f>IFERROR(VLOOKUP(CONCATENATE(V5,".",$B$11),INDICATORS!$A$1:$F$40,6,FALSE),"")</f>
        <v>Data not available</v>
      </c>
      <c r="W11" s="34" t="str">
        <f>IFERROR(V11,0)</f>
        <v>Data not available</v>
      </c>
      <c r="X11" s="34" t="str">
        <f>IF(V11="A",1,IF(V11="B",2,IF(V11="C",3,IF(V11="D",4,""))))</f>
        <v/>
      </c>
      <c r="Y11" s="32" t="str">
        <f>IFERROR(VLOOKUP(CONCATENATE(Y5,".",$B$11),INDICATORS!$A$1:$F$40,6,FALSE),"")</f>
        <v/>
      </c>
      <c r="Z11" s="34" t="str">
        <f>IFERROR(Y11,0)</f>
        <v/>
      </c>
      <c r="AA11" s="34" t="str">
        <f>IF(Y11="A",1,IF(Y11="B",2,IF(Y11="C",3,IF(Y11="D",4,""))))</f>
        <v/>
      </c>
      <c r="AB11" s="2">
        <f>COUNTIF(D11:AA11,"&gt;0,5")</f>
        <v>0</v>
      </c>
      <c r="AC11" s="7" t="str">
        <f>IF(AB11&gt;5,SUM(F11,I11,L11,O11,U11,R11,X11,AA11)/AB11,"N/A")</f>
        <v>N/A</v>
      </c>
      <c r="AD11" s="40" t="str">
        <f>IF(AC11&lt;&gt;"N/A",IF(AC11&lt;1.5,"A",IF(AC11&lt;=2.5,"B",IF(AC11&lt;=3.5,"C",IF(AC11&lt;=4,"D","")))),"N/A")</f>
        <v>N/A</v>
      </c>
    </row>
    <row r="12" spans="1:30" ht="40.5" customHeight="1" x14ac:dyDescent="0.25">
      <c r="A12" s="392" t="s">
        <v>848</v>
      </c>
      <c r="B12" s="392"/>
      <c r="C12" s="392"/>
      <c r="D12" s="38" t="str">
        <f>IFERROR(VLOOKUP(D5,'PERFORMANCE AREAS'!$A$1:$E$9,5,FALSE),"")</f>
        <v>Data not available</v>
      </c>
      <c r="E12" s="38" t="str">
        <f>IFERROR(VLOOKUP(E5,'PERFORMANCE AREAS'!$A$1:$E$9,5,FALSE),"")</f>
        <v/>
      </c>
      <c r="F12" s="38" t="str">
        <f>IFERROR(VLOOKUP(F5,'PERFORMANCE AREAS'!$A$1:$E$9,5,FALSE),"")</f>
        <v/>
      </c>
      <c r="G12" s="38" t="str">
        <f>IFERROR(VLOOKUP(G5,'PERFORMANCE AREAS'!$A$1:$E$9,5,FALSE),"")</f>
        <v>Data not available</v>
      </c>
      <c r="H12" s="38" t="str">
        <f>IFERROR(VLOOKUP(H5,'PERFORMANCE AREAS'!$A$1:$E$9,5,FALSE),"")</f>
        <v/>
      </c>
      <c r="I12" s="38" t="str">
        <f>IFERROR(VLOOKUP(I5,'PERFORMANCE AREAS'!$A$1:$E$9,5,FALSE),"")</f>
        <v/>
      </c>
      <c r="J12" s="38" t="str">
        <f>IFERROR(VLOOKUP(J5,'PERFORMANCE AREAS'!$A$1:$E$9,5,FALSE),"")</f>
        <v>Data not available</v>
      </c>
      <c r="K12" s="38" t="str">
        <f>IFERROR(VLOOKUP(K5,'PERFORMANCE AREAS'!$A$1:$E$9,5,FALSE),"")</f>
        <v/>
      </c>
      <c r="L12" s="38" t="str">
        <f>IFERROR(VLOOKUP(L5,'PERFORMANCE AREAS'!$A$1:$E$9,5,FALSE),"")</f>
        <v/>
      </c>
      <c r="M12" s="38" t="str">
        <f>IFERROR(VLOOKUP(M5,'PERFORMANCE AREAS'!$A$1:$E$9,5,FALSE),"")</f>
        <v>Data not available</v>
      </c>
      <c r="N12" s="38" t="str">
        <f>IFERROR(VLOOKUP(N5,'PERFORMANCE AREAS'!$A$1:$E$9,5,FALSE),"")</f>
        <v/>
      </c>
      <c r="O12" s="38" t="str">
        <f>IFERROR(VLOOKUP(O5,'PERFORMANCE AREAS'!$A$1:$E$9,5,FALSE),"")</f>
        <v/>
      </c>
      <c r="P12" s="38" t="str">
        <f>IFERROR(VLOOKUP(P5,'PERFORMANCE AREAS'!$A$1:$E$9,5,FALSE),"")</f>
        <v>Data not available</v>
      </c>
      <c r="Q12" s="38" t="str">
        <f>IFERROR(VLOOKUP(Q5,'PERFORMANCE AREAS'!$A$1:$E$9,5,FALSE),"")</f>
        <v/>
      </c>
      <c r="R12" s="38" t="str">
        <f>IFERROR(VLOOKUP(R5,'PERFORMANCE AREAS'!$A$1:$E$9,5,FALSE),"")</f>
        <v/>
      </c>
      <c r="S12" s="38" t="str">
        <f>IFERROR(VLOOKUP(S5,'PERFORMANCE AREAS'!$A$1:$E$9,5,FALSE),"")</f>
        <v>Data not available</v>
      </c>
      <c r="T12" s="38" t="str">
        <f>IFERROR(VLOOKUP(T5,'PERFORMANCE AREAS'!$A$1:$E$9,5,FALSE),"")</f>
        <v/>
      </c>
      <c r="U12" s="38" t="str">
        <f>IFERROR(VLOOKUP(U5,'PERFORMANCE AREAS'!$A$1:$E$9,5,FALSE),"")</f>
        <v/>
      </c>
      <c r="V12" s="38" t="str">
        <f>IFERROR(VLOOKUP(V5,'PERFORMANCE AREAS'!$A$1:$E$9,5,FALSE),"")</f>
        <v>Data not available</v>
      </c>
      <c r="W12" s="38"/>
      <c r="X12" s="37"/>
      <c r="Y12" s="38" t="str">
        <f>IFERROR(VLOOKUP(Y5,'PERFORMANCE AREAS'!$A$1:$E$9,5,FALSE),"")</f>
        <v>Data not available</v>
      </c>
      <c r="Z12" s="38"/>
      <c r="AA12" s="37"/>
    </row>
    <row r="14" spans="1:30" x14ac:dyDescent="0.25">
      <c r="F14" s="6">
        <f>IFERROR(#REF!,0)</f>
        <v>0</v>
      </c>
    </row>
  </sheetData>
  <sheetProtection password="CC38" sheet="1" objects="1" scenarios="1" selectLockedCells="1"/>
  <mergeCells count="7">
    <mergeCell ref="A7:A11"/>
    <mergeCell ref="A12:C12"/>
    <mergeCell ref="A2:D2"/>
    <mergeCell ref="G2:J2"/>
    <mergeCell ref="D4:Y4"/>
    <mergeCell ref="A4:C4"/>
    <mergeCell ref="A6:C6"/>
  </mergeCells>
  <conditionalFormatting sqref="D7:D11 V7:V11 P7:P11 S7:S11 M7:M11 J7:J11 G7:G11 D12:V12">
    <cfRule type="containsErrors" dxfId="21" priority="308">
      <formula>ISERROR(D7)</formula>
    </cfRule>
  </conditionalFormatting>
  <conditionalFormatting sqref="X7:X11">
    <cfRule type="containsErrors" dxfId="20" priority="305">
      <formula>ISERROR(X7)</formula>
    </cfRule>
  </conditionalFormatting>
  <conditionalFormatting sqref="W7:W11">
    <cfRule type="containsErrors" dxfId="19" priority="196">
      <formula>ISERROR(W7)</formula>
    </cfRule>
  </conditionalFormatting>
  <conditionalFormatting sqref="W12">
    <cfRule type="containsErrors" dxfId="18" priority="195">
      <formula>ISERROR(W12)</formula>
    </cfRule>
  </conditionalFormatting>
  <conditionalFormatting sqref="G2">
    <cfRule type="cellIs" dxfId="17" priority="175" operator="equal">
      <formula>"WARNING! Errors detected in the setup"</formula>
    </cfRule>
  </conditionalFormatting>
  <conditionalFormatting sqref="G2:J2">
    <cfRule type="cellIs" dxfId="16" priority="174" operator="equal">
      <formula>"OK! No errors detected in the setup"</formula>
    </cfRule>
  </conditionalFormatting>
  <conditionalFormatting sqref="Q7:Q11">
    <cfRule type="containsErrors" dxfId="15" priority="159">
      <formula>ISERROR(Q7)</formula>
    </cfRule>
  </conditionalFormatting>
  <conditionalFormatting sqref="T7:T11">
    <cfRule type="containsErrors" dxfId="14" priority="140">
      <formula>ISERROR(T7)</formula>
    </cfRule>
  </conditionalFormatting>
  <conditionalFormatting sqref="N7:N11">
    <cfRule type="containsErrors" dxfId="13" priority="121">
      <formula>ISERROR(N7)</formula>
    </cfRule>
  </conditionalFormatting>
  <conditionalFormatting sqref="K7:K11">
    <cfRule type="containsErrors" dxfId="12" priority="102">
      <formula>ISERROR(K7)</formula>
    </cfRule>
  </conditionalFormatting>
  <conditionalFormatting sqref="H7:H11">
    <cfRule type="containsErrors" dxfId="11" priority="83">
      <formula>ISERROR(H7)</formula>
    </cfRule>
  </conditionalFormatting>
  <conditionalFormatting sqref="R7:R11">
    <cfRule type="containsErrors" dxfId="10" priority="70">
      <formula>ISERROR(R7)</formula>
    </cfRule>
  </conditionalFormatting>
  <conditionalFormatting sqref="U7:U11">
    <cfRule type="containsErrors" dxfId="9" priority="62">
      <formula>ISERROR(U7)</formula>
    </cfRule>
  </conditionalFormatting>
  <conditionalFormatting sqref="O7:R11">
    <cfRule type="containsErrors" dxfId="8" priority="54">
      <formula>ISERROR(O7)</formula>
    </cfRule>
  </conditionalFormatting>
  <conditionalFormatting sqref="L7:L11">
    <cfRule type="containsErrors" dxfId="7" priority="46">
      <formula>ISERROR(L7)</formula>
    </cfRule>
  </conditionalFormatting>
  <conditionalFormatting sqref="I7:I11">
    <cfRule type="containsErrors" dxfId="6" priority="38">
      <formula>ISERROR(I7)</formula>
    </cfRule>
  </conditionalFormatting>
  <conditionalFormatting sqref="E7:E11">
    <cfRule type="containsErrors" dxfId="5" priority="24">
      <formula>ISERROR(E7)</formula>
    </cfRule>
  </conditionalFormatting>
  <conditionalFormatting sqref="F7:F11">
    <cfRule type="containsErrors" dxfId="4" priority="11">
      <formula>ISERROR(F7)</formula>
    </cfRule>
  </conditionalFormatting>
  <conditionalFormatting sqref="Y7:Y12">
    <cfRule type="containsErrors" dxfId="3" priority="4">
      <formula>ISERROR(Y7)</formula>
    </cfRule>
  </conditionalFormatting>
  <conditionalFormatting sqref="AA7:AA11">
    <cfRule type="containsErrors" dxfId="2" priority="3">
      <formula>ISERROR(AA7)</formula>
    </cfRule>
  </conditionalFormatting>
  <conditionalFormatting sqref="Z7:Z11">
    <cfRule type="containsErrors" dxfId="1" priority="2">
      <formula>ISERROR(Z7)</formula>
    </cfRule>
  </conditionalFormatting>
  <conditionalFormatting sqref="Z12">
    <cfRule type="containsErrors" dxfId="0" priority="1">
      <formula>ISERROR(Z12)</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64"/>
  <sheetViews>
    <sheetView zoomScale="80" zoomScaleNormal="80" workbookViewId="0">
      <selection activeCell="H64" sqref="H2:H64"/>
    </sheetView>
  </sheetViews>
  <sheetFormatPr defaultRowHeight="15" x14ac:dyDescent="0.25"/>
  <cols>
    <col min="1" max="1" width="14.7109375" style="12" customWidth="1"/>
    <col min="2" max="2" width="50.7109375" style="3" customWidth="1"/>
    <col min="3" max="3" width="9.140625" style="17" hidden="1" customWidth="1"/>
    <col min="4" max="4" width="9.85546875" style="17" hidden="1" customWidth="1"/>
    <col min="5" max="6" width="9.85546875" style="84" hidden="1" customWidth="1"/>
    <col min="7" max="7" width="13.85546875" style="85" customWidth="1"/>
    <col min="8" max="8" width="70.42578125" style="19" customWidth="1"/>
    <col min="9" max="9" width="16.42578125" style="7" customWidth="1"/>
    <col min="10" max="10" width="29.85546875" style="7" customWidth="1"/>
    <col min="11" max="11" width="10.85546875" style="7" hidden="1" customWidth="1"/>
    <col min="12" max="12" width="14" style="7" hidden="1" customWidth="1"/>
    <col min="13" max="13" width="19.7109375" style="7" hidden="1" customWidth="1"/>
    <col min="14" max="14" width="14.5703125" style="2" hidden="1" customWidth="1"/>
    <col min="15" max="15" width="14.42578125" style="7" hidden="1" customWidth="1"/>
    <col min="16" max="16" width="14" style="7" hidden="1" customWidth="1"/>
    <col min="17" max="16384" width="9.140625" style="2"/>
  </cols>
  <sheetData>
    <row r="1" spans="1:17" s="3" customFormat="1" ht="48.75" customHeight="1" thickBot="1" x14ac:dyDescent="0.3">
      <c r="A1" s="152" t="s">
        <v>862</v>
      </c>
      <c r="B1" s="153" t="s">
        <v>1</v>
      </c>
      <c r="C1" s="213"/>
      <c r="D1" s="213" t="s">
        <v>11</v>
      </c>
      <c r="E1" s="196" t="s">
        <v>1721</v>
      </c>
      <c r="F1" s="196" t="s">
        <v>1722</v>
      </c>
      <c r="G1" s="153" t="s">
        <v>932</v>
      </c>
      <c r="H1" s="168" t="s">
        <v>867</v>
      </c>
      <c r="I1" s="153" t="s">
        <v>935</v>
      </c>
      <c r="J1" s="153" t="s">
        <v>879</v>
      </c>
      <c r="K1" s="4" t="s">
        <v>1723</v>
      </c>
      <c r="L1" s="4" t="s">
        <v>1724</v>
      </c>
      <c r="M1" s="4" t="s">
        <v>1725</v>
      </c>
      <c r="N1" s="4" t="s">
        <v>1726</v>
      </c>
      <c r="O1" s="4" t="s">
        <v>1727</v>
      </c>
      <c r="P1" s="4" t="s">
        <v>1728</v>
      </c>
    </row>
    <row r="2" spans="1:17" ht="50.1" customHeight="1" x14ac:dyDescent="0.25">
      <c r="A2" s="159" t="s">
        <v>252</v>
      </c>
      <c r="B2" s="160" t="s">
        <v>938</v>
      </c>
      <c r="C2" s="161" t="s">
        <v>62</v>
      </c>
      <c r="D2" s="161" t="s">
        <v>5</v>
      </c>
      <c r="E2" s="161" t="str">
        <f>IF(LEFT(A2,8)&lt;&gt;LEFT(A3,8),"last","")</f>
        <v>last</v>
      </c>
      <c r="F2" s="161">
        <f>IF(LEFT(A2,8)=LEFT(A1,8),F1+1,1)</f>
        <v>1</v>
      </c>
      <c r="G2" s="375">
        <f>'SETUP Questions'!Q6</f>
        <v>100</v>
      </c>
      <c r="H2" s="171"/>
      <c r="I2" s="172" t="str">
        <f>IF('SETUP Questions'!V6=1,"ERRORE",IF(LEFT(H2,1)="E",IF('SETUP Questions'!J6&lt;&gt;"","ERROR!","E"),LEFT(H2,1)))</f>
        <v/>
      </c>
      <c r="J2" s="173" t="str">
        <f>IF('SETUP Questions'!V6=1,"There is a fatal error on weighting! Check setup",IF(LEFT(H2,1)="E",IF('SETUP Questions'!J6&lt;&gt;"","A weight has been assigned to this question. 'E' answer is incoherent!",""),""))</f>
        <v/>
      </c>
      <c r="K2" s="231" t="str">
        <f>IF(J2="",IF(I2="A",1,IF(I2="B",2,IF(I2="C",3,IF(I2="D",4,IF(I2="E",0,""))))),"")</f>
        <v/>
      </c>
      <c r="L2" s="158" t="e">
        <f>IF(I2&lt;&gt;0,K2*'SETUP Questions'!Q6/100,0)</f>
        <v>#VALUE!</v>
      </c>
      <c r="M2" s="158" t="str">
        <f>LEFT(A2,7)</f>
        <v>PA1.1.1</v>
      </c>
      <c r="N2" s="158" t="e">
        <f>IF(LEFT(A2,8)=LEFT(A1,8),N1+L2,L2)</f>
        <v>#VALUE!</v>
      </c>
      <c r="O2" s="158" t="e">
        <f>IF(E2="last",IF(N2=0,"E",IF(N2&lt;=1.5,"A",IF(N2&lt;=2.5,"B",IF(N2&lt;=3.5,"C",IF(N2&lt;=4,"D",""))))),"")</f>
        <v>#VALUE!</v>
      </c>
      <c r="P2" s="230" t="e">
        <f>IF(O2&lt;&gt;"",O2,IF(O3&lt;&gt;"",O3,IF(O4&lt;&gt;"",O4,IF(O5&lt;&gt;"",O5,IF(O6&lt;&gt;"",O6,IF(O7&lt;&gt;"",O7,IF(O8&lt;&gt;"",O8,"")))))))</f>
        <v>#VALUE!</v>
      </c>
      <c r="Q2" s="264"/>
    </row>
    <row r="3" spans="1:17" ht="50.1" customHeight="1" x14ac:dyDescent="0.25">
      <c r="A3" s="166" t="s">
        <v>253</v>
      </c>
      <c r="B3" s="28" t="s">
        <v>946</v>
      </c>
      <c r="C3" s="80" t="s">
        <v>62</v>
      </c>
      <c r="D3" s="80" t="s">
        <v>5</v>
      </c>
      <c r="E3" s="80" t="str">
        <f t="shared" ref="E3:E64" si="0">IF(LEFT(A3,8)&lt;&gt;LEFT(A4,8),"last","")</f>
        <v>last</v>
      </c>
      <c r="F3" s="80">
        <f t="shared" ref="F3:F64" si="1">IF(LEFT(A3,8)=LEFT(A2,8),F2+1,1)</f>
        <v>1</v>
      </c>
      <c r="G3" s="376">
        <f>'SETUP Questions'!Q7</f>
        <v>100</v>
      </c>
      <c r="H3" s="169"/>
      <c r="I3" s="170" t="str">
        <f>IF('SETUP Questions'!V7=1,"ERRORE",IF(LEFT(H3,1)="E",IF('SETUP Questions'!J7&lt;&gt;"","ERROR!","E"),LEFT(H3,1)))</f>
        <v/>
      </c>
      <c r="J3" s="174" t="str">
        <f>IF('SETUP Questions'!V7=1,"There is a fatal error on weighting! Check setup",IF(LEFT(H3,1)="E",IF('SETUP Questions'!J7&lt;&gt;"","A weight has been assigned to this question. 'E' answer is incoherent!",""),""))</f>
        <v/>
      </c>
      <c r="K3" s="231" t="str">
        <f t="shared" ref="K3:K64" si="2">IF(J3="",IF(I3="A",1,IF(I3="B",2,IF(I3="C",3,IF(I3="D",4,IF(I3="E",0,""))))),"")</f>
        <v/>
      </c>
      <c r="L3" s="158" t="e">
        <f>IF(I3&lt;&gt;0,K3*'SETUP Questions'!Q7/100,0)</f>
        <v>#VALUE!</v>
      </c>
      <c r="M3" s="158" t="str">
        <f t="shared" ref="M3:M64" si="3">LEFT(A3,7)</f>
        <v>PA1.1.2</v>
      </c>
      <c r="N3" s="158" t="e">
        <f t="shared" ref="N3:N64" si="4">IF(LEFT(A3,8)=LEFT(A2,8),N2+L3,L3)</f>
        <v>#VALUE!</v>
      </c>
      <c r="O3" s="158" t="e">
        <f t="shared" ref="O3:O64" si="5">IF(E3="last",IF(N3=0,"E",IF(N3&lt;=1.5,"A",IF(N3&lt;=2.5,"B",IF(N3&lt;=3.5,"C",IF(N3&lt;=4,"D",""))))),"")</f>
        <v>#VALUE!</v>
      </c>
      <c r="P3" s="230" t="e">
        <f t="shared" ref="P3:P64" si="6">IF(O3&lt;&gt;"",O3,IF(O4&lt;&gt;"",O4,IF(O5&lt;&gt;"",O5,IF(O6&lt;&gt;"",O6,IF(O7&lt;&gt;"",O7,IF(O8&lt;&gt;"",O8,IF(O9&lt;&gt;"",O9,"")))))))</f>
        <v>#VALUE!</v>
      </c>
      <c r="Q3" s="264"/>
    </row>
    <row r="4" spans="1:17" ht="50.1" customHeight="1" x14ac:dyDescent="0.25">
      <c r="A4" s="166" t="s">
        <v>254</v>
      </c>
      <c r="B4" s="28" t="s">
        <v>953</v>
      </c>
      <c r="C4" s="80" t="s">
        <v>62</v>
      </c>
      <c r="D4" s="80" t="s">
        <v>5</v>
      </c>
      <c r="E4" s="80" t="str">
        <f t="shared" si="0"/>
        <v>last</v>
      </c>
      <c r="F4" s="80">
        <f t="shared" si="1"/>
        <v>1</v>
      </c>
      <c r="G4" s="376">
        <f>'SETUP Questions'!Q8</f>
        <v>100</v>
      </c>
      <c r="H4" s="169"/>
      <c r="I4" s="170" t="str">
        <f>IF('SETUP Questions'!V8=1,"ERRORE",IF(LEFT(H4,1)="E",IF('SETUP Questions'!J8&lt;&gt;"","ERROR!","E"),LEFT(H4,1)))</f>
        <v/>
      </c>
      <c r="J4" s="174" t="str">
        <f>IF('SETUP Questions'!V8=1,"There is a fatal error on weighting! Check setup",IF(LEFT(H4,1)="E",IF('SETUP Questions'!J8&lt;&gt;"","A weight has been assigned to this question. 'E' answer is incoherent!",""),""))</f>
        <v/>
      </c>
      <c r="K4" s="231" t="str">
        <f t="shared" si="2"/>
        <v/>
      </c>
      <c r="L4" s="158" t="e">
        <f>IF(I4&lt;&gt;0,K4*'SETUP Questions'!Q8/100,0)</f>
        <v>#VALUE!</v>
      </c>
      <c r="M4" s="158" t="str">
        <f t="shared" si="3"/>
        <v>PA1.1.3</v>
      </c>
      <c r="N4" s="158" t="e">
        <f t="shared" si="4"/>
        <v>#VALUE!</v>
      </c>
      <c r="O4" s="158" t="e">
        <f t="shared" si="5"/>
        <v>#VALUE!</v>
      </c>
      <c r="P4" s="230" t="e">
        <f t="shared" si="6"/>
        <v>#VALUE!</v>
      </c>
      <c r="Q4" s="264"/>
    </row>
    <row r="5" spans="1:17" ht="50.1" customHeight="1" thickBot="1" x14ac:dyDescent="0.3">
      <c r="A5" s="137" t="s">
        <v>255</v>
      </c>
      <c r="B5" s="42" t="s">
        <v>960</v>
      </c>
      <c r="C5" s="78" t="s">
        <v>62</v>
      </c>
      <c r="D5" s="78" t="s">
        <v>5</v>
      </c>
      <c r="E5" s="78" t="str">
        <f t="shared" si="0"/>
        <v>last</v>
      </c>
      <c r="F5" s="78">
        <f t="shared" si="1"/>
        <v>1</v>
      </c>
      <c r="G5" s="377">
        <f>'SETUP Questions'!Q9</f>
        <v>100</v>
      </c>
      <c r="H5" s="240"/>
      <c r="I5" s="241" t="str">
        <f>IF('SETUP Questions'!V9=1,"ERRORE",IF(LEFT(H5,1)="E",IF('SETUP Questions'!J9&lt;&gt;"","ERROR!","E"),LEFT(H5,1)))</f>
        <v/>
      </c>
      <c r="J5" s="242" t="str">
        <f>IF('SETUP Questions'!V9=1,"There is a fatal error on weighting! Check setup",IF(LEFT(H5,1)="E",IF('SETUP Questions'!J9&lt;&gt;"","A weight has been assigned to this question. 'E' answer is incoherent!",""),""))</f>
        <v/>
      </c>
      <c r="K5" s="231" t="str">
        <f t="shared" si="2"/>
        <v/>
      </c>
      <c r="L5" s="158" t="e">
        <f>IF(I5&lt;&gt;0,K5*'SETUP Questions'!Q9/100,0)</f>
        <v>#VALUE!</v>
      </c>
      <c r="M5" s="158" t="str">
        <f t="shared" si="3"/>
        <v>PA1.1.4</v>
      </c>
      <c r="N5" s="158" t="e">
        <f t="shared" si="4"/>
        <v>#VALUE!</v>
      </c>
      <c r="O5" s="158" t="e">
        <f t="shared" si="5"/>
        <v>#VALUE!</v>
      </c>
      <c r="P5" s="230" t="e">
        <f t="shared" si="6"/>
        <v>#VALUE!</v>
      </c>
      <c r="Q5" s="264"/>
    </row>
    <row r="6" spans="1:17" ht="50.1" customHeight="1" thickTop="1" x14ac:dyDescent="0.25">
      <c r="A6" s="112" t="s">
        <v>256</v>
      </c>
      <c r="B6" s="61" t="s">
        <v>994</v>
      </c>
      <c r="C6" s="76" t="s">
        <v>62</v>
      </c>
      <c r="D6" s="76" t="s">
        <v>5</v>
      </c>
      <c r="E6" s="76" t="str">
        <f t="shared" si="0"/>
        <v>last</v>
      </c>
      <c r="F6" s="76">
        <f t="shared" si="1"/>
        <v>1</v>
      </c>
      <c r="G6" s="378">
        <f>'SETUP Questions'!Q10</f>
        <v>100</v>
      </c>
      <c r="H6" s="236"/>
      <c r="I6" s="237" t="str">
        <f>IF('SETUP Questions'!V10=1,"ERRORE",IF(LEFT(H6,1)="E",IF('SETUP Questions'!J10&lt;&gt;"","ERROR!","E"),LEFT(H6,1)))</f>
        <v/>
      </c>
      <c r="J6" s="238" t="str">
        <f>IF('SETUP Questions'!V10=1,"There is a fatal error on weighting! Check setup",IF(LEFT(H6,1)="E",IF('SETUP Questions'!J10&lt;&gt;"","A weight has been assigned to this question. 'E' answer is incoherent!",""),""))</f>
        <v/>
      </c>
      <c r="K6" s="231" t="str">
        <f t="shared" si="2"/>
        <v/>
      </c>
      <c r="L6" s="158" t="e">
        <f>IF(I6&lt;&gt;0,K6*'SETUP Questions'!Q10/100,0)</f>
        <v>#VALUE!</v>
      </c>
      <c r="M6" s="158" t="str">
        <f t="shared" si="3"/>
        <v>PA1.2.1</v>
      </c>
      <c r="N6" s="158" t="e">
        <f t="shared" si="4"/>
        <v>#VALUE!</v>
      </c>
      <c r="O6" s="158" t="e">
        <f t="shared" si="5"/>
        <v>#VALUE!</v>
      </c>
      <c r="P6" s="230" t="e">
        <f t="shared" si="6"/>
        <v>#VALUE!</v>
      </c>
      <c r="Q6" s="264"/>
    </row>
    <row r="7" spans="1:17" ht="50.1" customHeight="1" x14ac:dyDescent="0.25">
      <c r="A7" s="166" t="s">
        <v>257</v>
      </c>
      <c r="B7" s="28" t="s">
        <v>978</v>
      </c>
      <c r="C7" s="80" t="s">
        <v>62</v>
      </c>
      <c r="D7" s="80" t="s">
        <v>5</v>
      </c>
      <c r="E7" s="80" t="str">
        <f t="shared" si="0"/>
        <v>last</v>
      </c>
      <c r="F7" s="80">
        <f t="shared" si="1"/>
        <v>1</v>
      </c>
      <c r="G7" s="376">
        <f>'SETUP Questions'!Q11</f>
        <v>100</v>
      </c>
      <c r="H7" s="169"/>
      <c r="I7" s="170" t="str">
        <f>IF('SETUP Questions'!V11=1,"ERRORE",IF(LEFT(H7,1)="E",IF('SETUP Questions'!J11&lt;&gt;"","ERROR!","E"),LEFT(H7,1)))</f>
        <v/>
      </c>
      <c r="J7" s="174" t="str">
        <f>IF('SETUP Questions'!V11=1,"There is a fatal error on weighting! Check setup",IF(LEFT(H7,1)="E",IF('SETUP Questions'!J11&lt;&gt;"","A weight has been assigned to this question. 'E' answer is incoherent!",""),""))</f>
        <v/>
      </c>
      <c r="K7" s="231" t="str">
        <f t="shared" si="2"/>
        <v/>
      </c>
      <c r="L7" s="158" t="e">
        <f>IF(I7&lt;&gt;0,K7*'SETUP Questions'!Q11/100,0)</f>
        <v>#VALUE!</v>
      </c>
      <c r="M7" s="158" t="str">
        <f t="shared" si="3"/>
        <v>PA1.3.1</v>
      </c>
      <c r="N7" s="158" t="e">
        <f t="shared" si="4"/>
        <v>#VALUE!</v>
      </c>
      <c r="O7" s="158" t="e">
        <f t="shared" si="5"/>
        <v>#VALUE!</v>
      </c>
      <c r="P7" s="230" t="e">
        <f t="shared" si="6"/>
        <v>#VALUE!</v>
      </c>
      <c r="Q7" s="264"/>
    </row>
    <row r="8" spans="1:17" ht="50.1" customHeight="1" x14ac:dyDescent="0.25">
      <c r="A8" s="166" t="s">
        <v>258</v>
      </c>
      <c r="B8" s="28" t="s">
        <v>973</v>
      </c>
      <c r="C8" s="80" t="s">
        <v>62</v>
      </c>
      <c r="D8" s="80" t="s">
        <v>5</v>
      </c>
      <c r="E8" s="80" t="str">
        <f t="shared" si="0"/>
        <v>last</v>
      </c>
      <c r="F8" s="80">
        <f t="shared" si="1"/>
        <v>1</v>
      </c>
      <c r="G8" s="376">
        <f>'SETUP Questions'!Q12</f>
        <v>100</v>
      </c>
      <c r="H8" s="169"/>
      <c r="I8" s="170" t="str">
        <f>IF('SETUP Questions'!V12=1,"ERRORE",IF(LEFT(H8,1)="E",IF('SETUP Questions'!J12&lt;&gt;"","ERROR!","E"),LEFT(H8,1)))</f>
        <v/>
      </c>
      <c r="J8" s="174" t="str">
        <f>IF('SETUP Questions'!V12=1,"There is a fatal error on weighting! Check setup",IF(LEFT(H8,1)="E",IF('SETUP Questions'!J12&lt;&gt;"","A weight has been assigned to this question. 'E' answer is incoherent!",""),""))</f>
        <v/>
      </c>
      <c r="K8" s="231" t="str">
        <f t="shared" si="2"/>
        <v/>
      </c>
      <c r="L8" s="158" t="e">
        <f>IF(I8&lt;&gt;0,K8*'SETUP Questions'!Q12/100,0)</f>
        <v>#VALUE!</v>
      </c>
      <c r="M8" s="158" t="str">
        <f t="shared" si="3"/>
        <v>PA1.4.1</v>
      </c>
      <c r="N8" s="158" t="e">
        <f t="shared" si="4"/>
        <v>#VALUE!</v>
      </c>
      <c r="O8" s="158" t="e">
        <f t="shared" si="5"/>
        <v>#VALUE!</v>
      </c>
      <c r="P8" s="230" t="e">
        <f t="shared" si="6"/>
        <v>#VALUE!</v>
      </c>
      <c r="Q8" s="264"/>
    </row>
    <row r="9" spans="1:17" ht="50.1" customHeight="1" thickBot="1" x14ac:dyDescent="0.3">
      <c r="A9" s="136" t="s">
        <v>259</v>
      </c>
      <c r="B9" s="135" t="s">
        <v>985</v>
      </c>
      <c r="C9" s="81" t="s">
        <v>62</v>
      </c>
      <c r="D9" s="81" t="s">
        <v>5</v>
      </c>
      <c r="E9" s="81" t="str">
        <f t="shared" si="0"/>
        <v>last</v>
      </c>
      <c r="F9" s="81">
        <f t="shared" si="1"/>
        <v>1</v>
      </c>
      <c r="G9" s="379">
        <f>'SETUP Questions'!Q13</f>
        <v>100</v>
      </c>
      <c r="H9" s="233"/>
      <c r="I9" s="234" t="str">
        <f>IF('SETUP Questions'!V13=1,"ERRORE",IF(LEFT(H9,1)="E",IF('SETUP Questions'!J13&lt;&gt;"","ERROR!","E"),LEFT(H9,1)))</f>
        <v/>
      </c>
      <c r="J9" s="235" t="str">
        <f>IF('SETUP Questions'!V13=1,"There is a fatal error on weighting! Check setup",IF(LEFT(H9,1)="E",IF('SETUP Questions'!J13&lt;&gt;"","A weight has been assigned to this question. 'E' answer is incoherent!",""),""))</f>
        <v/>
      </c>
      <c r="K9" s="231" t="str">
        <f t="shared" si="2"/>
        <v/>
      </c>
      <c r="L9" s="158" t="e">
        <f>IF(I9&lt;&gt;0,K9*'SETUP Questions'!Q13/100,0)</f>
        <v>#VALUE!</v>
      </c>
      <c r="M9" s="158" t="str">
        <f t="shared" si="3"/>
        <v>PA1.5.1</v>
      </c>
      <c r="N9" s="158" t="e">
        <f t="shared" si="4"/>
        <v>#VALUE!</v>
      </c>
      <c r="O9" s="158" t="e">
        <f t="shared" si="5"/>
        <v>#VALUE!</v>
      </c>
      <c r="P9" s="230" t="e">
        <f t="shared" si="6"/>
        <v>#VALUE!</v>
      </c>
      <c r="Q9" s="264"/>
    </row>
    <row r="10" spans="1:17" ht="50.1" customHeight="1" x14ac:dyDescent="0.25">
      <c r="A10" s="112" t="s">
        <v>260</v>
      </c>
      <c r="B10" s="61" t="s">
        <v>997</v>
      </c>
      <c r="C10" s="76" t="s">
        <v>62</v>
      </c>
      <c r="D10" s="76" t="s">
        <v>5</v>
      </c>
      <c r="E10" s="76" t="str">
        <f t="shared" si="0"/>
        <v>last</v>
      </c>
      <c r="F10" s="76">
        <f t="shared" si="1"/>
        <v>1</v>
      </c>
      <c r="G10" s="378">
        <f>'SETUP Questions'!Q14</f>
        <v>100</v>
      </c>
      <c r="H10" s="236"/>
      <c r="I10" s="237" t="str">
        <f>IF('SETUP Questions'!V14=1,"ERRORE",IF(LEFT(H10,1)="E",IF('SETUP Questions'!J14&lt;&gt;"","ERROR!","E"),LEFT(H10,1)))</f>
        <v/>
      </c>
      <c r="J10" s="238" t="str">
        <f>IF('SETUP Questions'!V14=1,"There is a fatal error on weighting! Check setup",IF(LEFT(H10,1)="E",IF('SETUP Questions'!J14&lt;&gt;"","A weight has been assigned to this question. 'E' answer is incoherent!",""),""))</f>
        <v/>
      </c>
      <c r="K10" s="231" t="str">
        <f t="shared" si="2"/>
        <v/>
      </c>
      <c r="L10" s="158" t="e">
        <f>IF(I10&lt;&gt;0,K10*'SETUP Questions'!Q14/100,0)</f>
        <v>#VALUE!</v>
      </c>
      <c r="M10" s="158" t="str">
        <f t="shared" si="3"/>
        <v>PA2.1.1</v>
      </c>
      <c r="N10" s="158" t="e">
        <f t="shared" si="4"/>
        <v>#VALUE!</v>
      </c>
      <c r="O10" s="158" t="e">
        <f t="shared" si="5"/>
        <v>#VALUE!</v>
      </c>
      <c r="P10" s="230" t="e">
        <f t="shared" si="6"/>
        <v>#VALUE!</v>
      </c>
      <c r="Q10" s="264"/>
    </row>
    <row r="11" spans="1:17" ht="50.1" customHeight="1" x14ac:dyDescent="0.25">
      <c r="A11" s="112" t="s">
        <v>1378</v>
      </c>
      <c r="B11" s="61" t="s">
        <v>1004</v>
      </c>
      <c r="C11" s="76" t="s">
        <v>62</v>
      </c>
      <c r="D11" s="76" t="s">
        <v>5</v>
      </c>
      <c r="E11" s="76" t="str">
        <f t="shared" si="0"/>
        <v>last</v>
      </c>
      <c r="F11" s="76">
        <f t="shared" si="1"/>
        <v>1</v>
      </c>
      <c r="G11" s="378">
        <f>'SETUP Questions'!Q15</f>
        <v>100</v>
      </c>
      <c r="H11" s="236"/>
      <c r="I11" s="237" t="str">
        <f>IF('SETUP Questions'!V15=1,"ERRORE",IF(LEFT(H11,1)="E",IF('SETUP Questions'!J15&lt;&gt;"","ERROR!","E"),LEFT(H11,1)))</f>
        <v/>
      </c>
      <c r="J11" s="238" t="str">
        <f>IF('SETUP Questions'!V15=1,"There is a fatal error on weighting! Check setup",IF(LEFT(H11,1)="E",IF('SETUP Questions'!J15&lt;&gt;"","A weight has been assigned to this question. 'E' answer is incoherent!",""),""))</f>
        <v/>
      </c>
      <c r="K11" s="231" t="str">
        <f t="shared" si="2"/>
        <v/>
      </c>
      <c r="L11" s="158" t="e">
        <f>IF(I11&lt;&gt;0,K11*'SETUP Questions'!Q15/100,0)</f>
        <v>#VALUE!</v>
      </c>
      <c r="M11" s="158" t="str">
        <f t="shared" si="3"/>
        <v>PA2.1.2</v>
      </c>
      <c r="N11" s="158" t="e">
        <f t="shared" si="4"/>
        <v>#VALUE!</v>
      </c>
      <c r="O11" s="158" t="e">
        <f t="shared" si="5"/>
        <v>#VALUE!</v>
      </c>
      <c r="P11" s="230" t="e">
        <f t="shared" si="6"/>
        <v>#VALUE!</v>
      </c>
      <c r="Q11" s="264"/>
    </row>
    <row r="12" spans="1:17" ht="50.1" customHeight="1" x14ac:dyDescent="0.25">
      <c r="A12" s="166" t="s">
        <v>627</v>
      </c>
      <c r="B12" s="28" t="s">
        <v>1011</v>
      </c>
      <c r="C12" s="80" t="s">
        <v>62</v>
      </c>
      <c r="D12" s="80" t="s">
        <v>5</v>
      </c>
      <c r="E12" s="80" t="str">
        <f t="shared" si="0"/>
        <v>last</v>
      </c>
      <c r="F12" s="80">
        <f t="shared" si="1"/>
        <v>1</v>
      </c>
      <c r="G12" s="376">
        <f>'SETUP Questions'!Q16</f>
        <v>100</v>
      </c>
      <c r="H12" s="169"/>
      <c r="I12" s="170" t="str">
        <f>IF('SETUP Questions'!V16=1,"ERRORE",IF(LEFT(H12,1)="E",IF('SETUP Questions'!J16&lt;&gt;"","ERROR!","E"),LEFT(H12,1)))</f>
        <v/>
      </c>
      <c r="J12" s="174" t="str">
        <f>IF('SETUP Questions'!V16=1,"There is a fatal error on weighting! Check setup",IF(LEFT(H12,1)="E",IF('SETUP Questions'!J16&lt;&gt;"","A weight has been assigned to this question. 'E' answer is incoherent!",""),""))</f>
        <v/>
      </c>
      <c r="K12" s="231" t="str">
        <f t="shared" si="2"/>
        <v/>
      </c>
      <c r="L12" s="158" t="e">
        <f>IF(I12&lt;&gt;0,K12*'SETUP Questions'!Q16/100,0)</f>
        <v>#VALUE!</v>
      </c>
      <c r="M12" s="158" t="str">
        <f t="shared" si="3"/>
        <v>PA2.1.3</v>
      </c>
      <c r="N12" s="158" t="e">
        <f t="shared" si="4"/>
        <v>#VALUE!</v>
      </c>
      <c r="O12" s="158" t="e">
        <f t="shared" si="5"/>
        <v>#VALUE!</v>
      </c>
      <c r="P12" s="230" t="e">
        <f t="shared" si="6"/>
        <v>#VALUE!</v>
      </c>
      <c r="Q12" s="264"/>
    </row>
    <row r="13" spans="1:17" ht="50.1" customHeight="1" thickBot="1" x14ac:dyDescent="0.3">
      <c r="A13" s="137" t="s">
        <v>1379</v>
      </c>
      <c r="B13" s="42" t="s">
        <v>1018</v>
      </c>
      <c r="C13" s="78" t="s">
        <v>62</v>
      </c>
      <c r="D13" s="78" t="s">
        <v>5</v>
      </c>
      <c r="E13" s="78" t="str">
        <f t="shared" si="0"/>
        <v>last</v>
      </c>
      <c r="F13" s="78">
        <f t="shared" si="1"/>
        <v>1</v>
      </c>
      <c r="G13" s="377">
        <f>'SETUP Questions'!Q17</f>
        <v>100</v>
      </c>
      <c r="H13" s="240"/>
      <c r="I13" s="241" t="str">
        <f>IF('SETUP Questions'!V17=1,"ERRORE",IF(LEFT(H13,1)="E",IF('SETUP Questions'!J17&lt;&gt;"","ERROR!","E"),LEFT(H13,1)))</f>
        <v/>
      </c>
      <c r="J13" s="242" t="str">
        <f>IF('SETUP Questions'!V17=1,"There is a fatal error on weighting! Check setup",IF(LEFT(H13,1)="E",IF('SETUP Questions'!J17&lt;&gt;"","A weight has been assigned to this question. 'E' answer is incoherent!",""),""))</f>
        <v/>
      </c>
      <c r="K13" s="231" t="str">
        <f t="shared" si="2"/>
        <v/>
      </c>
      <c r="L13" s="158" t="e">
        <f>IF(I13&lt;&gt;0,K13*'SETUP Questions'!Q17/100,0)</f>
        <v>#VALUE!</v>
      </c>
      <c r="M13" s="158" t="str">
        <f t="shared" si="3"/>
        <v>PA2.1.4</v>
      </c>
      <c r="N13" s="158" t="e">
        <f t="shared" si="4"/>
        <v>#VALUE!</v>
      </c>
      <c r="O13" s="158" t="e">
        <f t="shared" si="5"/>
        <v>#VALUE!</v>
      </c>
      <c r="P13" s="230" t="e">
        <f t="shared" si="6"/>
        <v>#VALUE!</v>
      </c>
      <c r="Q13" s="264"/>
    </row>
    <row r="14" spans="1:17" ht="50.1" customHeight="1" thickTop="1" x14ac:dyDescent="0.25">
      <c r="A14" s="112" t="s">
        <v>261</v>
      </c>
      <c r="B14" s="61" t="s">
        <v>1025</v>
      </c>
      <c r="C14" s="76" t="s">
        <v>62</v>
      </c>
      <c r="D14" s="76" t="s">
        <v>5</v>
      </c>
      <c r="E14" s="76" t="str">
        <f t="shared" si="0"/>
        <v>last</v>
      </c>
      <c r="F14" s="76">
        <f t="shared" si="1"/>
        <v>1</v>
      </c>
      <c r="G14" s="378">
        <f>'SETUP Questions'!Q18</f>
        <v>100</v>
      </c>
      <c r="H14" s="236"/>
      <c r="I14" s="237" t="str">
        <f>IF('SETUP Questions'!V18=1,"ERRORE",IF(LEFT(H14,1)="E",IF('SETUP Questions'!J18&lt;&gt;"","ERROR!","E"),LEFT(H14,1)))</f>
        <v/>
      </c>
      <c r="J14" s="238" t="str">
        <f>IF('SETUP Questions'!V18=1,"There is a fatal error on weighting! Check setup",IF(LEFT(H14,1)="E",IF('SETUP Questions'!J18&lt;&gt;"","A weight has been assigned to this question. 'E' answer is incoherent!",""),""))</f>
        <v/>
      </c>
      <c r="K14" s="231" t="str">
        <f t="shared" si="2"/>
        <v/>
      </c>
      <c r="L14" s="158" t="e">
        <f>IF(I14&lt;&gt;0,K14*'SETUP Questions'!Q18/100,0)</f>
        <v>#VALUE!</v>
      </c>
      <c r="M14" s="158" t="str">
        <f t="shared" si="3"/>
        <v>PA2.2.1</v>
      </c>
      <c r="N14" s="158" t="e">
        <f t="shared" si="4"/>
        <v>#VALUE!</v>
      </c>
      <c r="O14" s="158" t="e">
        <f t="shared" si="5"/>
        <v>#VALUE!</v>
      </c>
      <c r="P14" s="230" t="e">
        <f t="shared" si="6"/>
        <v>#VALUE!</v>
      </c>
      <c r="Q14" s="264"/>
    </row>
    <row r="15" spans="1:17" ht="50.1" customHeight="1" x14ac:dyDescent="0.25">
      <c r="A15" s="166" t="s">
        <v>454</v>
      </c>
      <c r="B15" s="28" t="s">
        <v>1032</v>
      </c>
      <c r="C15" s="80" t="s">
        <v>62</v>
      </c>
      <c r="D15" s="80" t="s">
        <v>5</v>
      </c>
      <c r="E15" s="80" t="str">
        <f t="shared" si="0"/>
        <v>last</v>
      </c>
      <c r="F15" s="80">
        <f t="shared" si="1"/>
        <v>1</v>
      </c>
      <c r="G15" s="376">
        <f>'SETUP Questions'!Q19</f>
        <v>100</v>
      </c>
      <c r="H15" s="169"/>
      <c r="I15" s="170" t="str">
        <f>IF('SETUP Questions'!V19=1,"ERRORE",IF(LEFT(H15,1)="E",IF('SETUP Questions'!J19&lt;&gt;"","ERROR!","E"),LEFT(H15,1)))</f>
        <v/>
      </c>
      <c r="J15" s="174" t="str">
        <f>IF('SETUP Questions'!V19=1,"There is a fatal error on weighting! Check setup",IF(LEFT(H15,1)="E",IF('SETUP Questions'!J19&lt;&gt;"","A weight has been assigned to this question. 'E' answer is incoherent!",""),""))</f>
        <v/>
      </c>
      <c r="K15" s="231" t="str">
        <f t="shared" si="2"/>
        <v/>
      </c>
      <c r="L15" s="158" t="e">
        <f>IF(I15&lt;&gt;0,K15*'SETUP Questions'!Q19/100,0)</f>
        <v>#VALUE!</v>
      </c>
      <c r="M15" s="158" t="str">
        <f t="shared" si="3"/>
        <v>PA2.3.1</v>
      </c>
      <c r="N15" s="158" t="e">
        <f t="shared" si="4"/>
        <v>#VALUE!</v>
      </c>
      <c r="O15" s="158" t="e">
        <f t="shared" si="5"/>
        <v>#VALUE!</v>
      </c>
      <c r="P15" s="230" t="e">
        <f t="shared" si="6"/>
        <v>#VALUE!</v>
      </c>
      <c r="Q15" s="264"/>
    </row>
    <row r="16" spans="1:17" ht="50.1" customHeight="1" x14ac:dyDescent="0.25">
      <c r="A16" s="166" t="s">
        <v>262</v>
      </c>
      <c r="B16" s="68" t="s">
        <v>1574</v>
      </c>
      <c r="C16" s="80" t="s">
        <v>62</v>
      </c>
      <c r="D16" s="80" t="s">
        <v>5</v>
      </c>
      <c r="E16" s="80" t="str">
        <f t="shared" si="0"/>
        <v>last</v>
      </c>
      <c r="F16" s="80">
        <f t="shared" si="1"/>
        <v>1</v>
      </c>
      <c r="G16" s="376">
        <f>'SETUP Questions'!Q20</f>
        <v>100</v>
      </c>
      <c r="H16" s="169"/>
      <c r="I16" s="170" t="str">
        <f>IF('SETUP Questions'!V20=1,"ERRORE",IF(LEFT(H16,1)="E",IF('SETUP Questions'!J20&lt;&gt;"","ERROR!","E"),LEFT(H16,1)))</f>
        <v/>
      </c>
      <c r="J16" s="174" t="str">
        <f>IF('SETUP Questions'!V20=1,"There is a fatal error on weighting! Check setup",IF(LEFT(H16,1)="E",IF('SETUP Questions'!J20&lt;&gt;"","A weight has been assigned to this question. 'E' answer is incoherent!",""),""))</f>
        <v/>
      </c>
      <c r="K16" s="231" t="str">
        <f t="shared" si="2"/>
        <v/>
      </c>
      <c r="L16" s="158" t="e">
        <f>IF(I16&lt;&gt;0,K16*'SETUP Questions'!Q20/100,0)</f>
        <v>#VALUE!</v>
      </c>
      <c r="M16" s="158" t="str">
        <f t="shared" si="3"/>
        <v>PA2.4.1</v>
      </c>
      <c r="N16" s="158" t="e">
        <f t="shared" si="4"/>
        <v>#VALUE!</v>
      </c>
      <c r="O16" s="158" t="e">
        <f t="shared" si="5"/>
        <v>#VALUE!</v>
      </c>
      <c r="P16" s="230" t="e">
        <f t="shared" si="6"/>
        <v>#VALUE!</v>
      </c>
      <c r="Q16" s="264"/>
    </row>
    <row r="17" spans="1:17" ht="50.1" customHeight="1" thickBot="1" x14ac:dyDescent="0.3">
      <c r="A17" s="232" t="s">
        <v>263</v>
      </c>
      <c r="B17" s="69" t="s">
        <v>1046</v>
      </c>
      <c r="C17" s="81" t="s">
        <v>62</v>
      </c>
      <c r="D17" s="81" t="s">
        <v>5</v>
      </c>
      <c r="E17" s="81" t="str">
        <f t="shared" si="0"/>
        <v>last</v>
      </c>
      <c r="F17" s="81">
        <f t="shared" si="1"/>
        <v>1</v>
      </c>
      <c r="G17" s="379">
        <f>'SETUP Questions'!Q21</f>
        <v>100</v>
      </c>
      <c r="H17" s="233"/>
      <c r="I17" s="234" t="str">
        <f>IF('SETUP Questions'!V21=1,"ERRORE",IF(LEFT(H17,1)="E",IF('SETUP Questions'!J21&lt;&gt;"","ERROR!","E"),LEFT(H17,1)))</f>
        <v/>
      </c>
      <c r="J17" s="235" t="str">
        <f>IF('SETUP Questions'!V21=1,"There is a fatal error on weighting! Check setup",IF(LEFT(H17,1)="E",IF('SETUP Questions'!J21&lt;&gt;"","A weight has been assigned to this question. 'E' answer is incoherent!",""),""))</f>
        <v/>
      </c>
      <c r="K17" s="231" t="str">
        <f t="shared" si="2"/>
        <v/>
      </c>
      <c r="L17" s="158" t="e">
        <f>IF(I17&lt;&gt;0,K17*'SETUP Questions'!Q21/100,0)</f>
        <v>#VALUE!</v>
      </c>
      <c r="M17" s="158" t="str">
        <f t="shared" si="3"/>
        <v>PA2.5.1</v>
      </c>
      <c r="N17" s="158" t="e">
        <f t="shared" si="4"/>
        <v>#VALUE!</v>
      </c>
      <c r="O17" s="158" t="e">
        <f t="shared" si="5"/>
        <v>#VALUE!</v>
      </c>
      <c r="P17" s="230" t="e">
        <f t="shared" si="6"/>
        <v>#VALUE!</v>
      </c>
      <c r="Q17" s="264"/>
    </row>
    <row r="18" spans="1:17" ht="50.1" customHeight="1" x14ac:dyDescent="0.25">
      <c r="A18" s="239" t="s">
        <v>455</v>
      </c>
      <c r="B18" s="67" t="s">
        <v>1573</v>
      </c>
      <c r="C18" s="76" t="s">
        <v>62</v>
      </c>
      <c r="D18" s="76" t="s">
        <v>5</v>
      </c>
      <c r="E18" s="76" t="str">
        <f t="shared" si="0"/>
        <v>last</v>
      </c>
      <c r="F18" s="76">
        <f t="shared" si="1"/>
        <v>1</v>
      </c>
      <c r="G18" s="378">
        <f>'SETUP Questions'!Q22</f>
        <v>100</v>
      </c>
      <c r="H18" s="236"/>
      <c r="I18" s="237" t="str">
        <f>IF('SETUP Questions'!V22=1,"ERRORE",IF(LEFT(H18,1)="E",IF('SETUP Questions'!J22&lt;&gt;"","ERROR!","E"),LEFT(H18,1)))</f>
        <v/>
      </c>
      <c r="J18" s="238" t="str">
        <f>IF('SETUP Questions'!V22=1,"There is a fatal error on weighting! Check setup",IF(LEFT(H18,1)="E",IF('SETUP Questions'!J22&lt;&gt;"","A weight has been assigned to this question. 'E' answer is incoherent!",""),""))</f>
        <v/>
      </c>
      <c r="K18" s="231" t="str">
        <f t="shared" si="2"/>
        <v/>
      </c>
      <c r="L18" s="158" t="e">
        <f>IF(I18&lt;&gt;0,K18*'SETUP Questions'!Q22/100,0)</f>
        <v>#VALUE!</v>
      </c>
      <c r="M18" s="158" t="str">
        <f t="shared" si="3"/>
        <v>PA3.1.1</v>
      </c>
      <c r="N18" s="158" t="e">
        <f t="shared" si="4"/>
        <v>#VALUE!</v>
      </c>
      <c r="O18" s="158" t="e">
        <f t="shared" si="5"/>
        <v>#VALUE!</v>
      </c>
      <c r="P18" s="230" t="e">
        <f t="shared" si="6"/>
        <v>#VALUE!</v>
      </c>
      <c r="Q18" s="264"/>
    </row>
    <row r="19" spans="1:17" ht="50.1" customHeight="1" x14ac:dyDescent="0.25">
      <c r="A19" s="175" t="s">
        <v>264</v>
      </c>
      <c r="B19" s="68" t="s">
        <v>1060</v>
      </c>
      <c r="C19" s="80" t="s">
        <v>62</v>
      </c>
      <c r="D19" s="80" t="s">
        <v>5</v>
      </c>
      <c r="E19" s="80" t="str">
        <f t="shared" si="0"/>
        <v>last</v>
      </c>
      <c r="F19" s="80">
        <f t="shared" si="1"/>
        <v>1</v>
      </c>
      <c r="G19" s="376">
        <f>'SETUP Questions'!Q23</f>
        <v>100</v>
      </c>
      <c r="H19" s="169"/>
      <c r="I19" s="170" t="str">
        <f>IF('SETUP Questions'!V23=1,"ERRORE",IF(LEFT(H19,1)="E",IF('SETUP Questions'!J23&lt;&gt;"","ERROR!","E"),LEFT(H19,1)))</f>
        <v/>
      </c>
      <c r="J19" s="174" t="str">
        <f>IF('SETUP Questions'!V23=1,"There is a fatal error on weighting! Check setup",IF(LEFT(H19,1)="E",IF('SETUP Questions'!J23&lt;&gt;"","A weight has been assigned to this question. 'E' answer is incoherent!",""),""))</f>
        <v/>
      </c>
      <c r="K19" s="231" t="str">
        <f t="shared" si="2"/>
        <v/>
      </c>
      <c r="L19" s="158" t="e">
        <f>IF(I19&lt;&gt;0,K19*'SETUP Questions'!Q23/100,0)</f>
        <v>#VALUE!</v>
      </c>
      <c r="M19" s="158" t="str">
        <f t="shared" si="3"/>
        <v>PA3.1.2</v>
      </c>
      <c r="N19" s="158" t="e">
        <f t="shared" si="4"/>
        <v>#VALUE!</v>
      </c>
      <c r="O19" s="158" t="e">
        <f t="shared" si="5"/>
        <v>#VALUE!</v>
      </c>
      <c r="P19" s="230" t="e">
        <f t="shared" si="6"/>
        <v>#VALUE!</v>
      </c>
      <c r="Q19" s="264"/>
    </row>
    <row r="20" spans="1:17" ht="50.1" customHeight="1" x14ac:dyDescent="0.25">
      <c r="A20" s="175" t="s">
        <v>265</v>
      </c>
      <c r="B20" s="68" t="s">
        <v>1067</v>
      </c>
      <c r="C20" s="80" t="s">
        <v>62</v>
      </c>
      <c r="D20" s="80" t="s">
        <v>5</v>
      </c>
      <c r="E20" s="80" t="str">
        <f t="shared" si="0"/>
        <v>last</v>
      </c>
      <c r="F20" s="80">
        <f t="shared" si="1"/>
        <v>1</v>
      </c>
      <c r="G20" s="376">
        <f>'SETUP Questions'!Q24</f>
        <v>100</v>
      </c>
      <c r="H20" s="169"/>
      <c r="I20" s="170" t="str">
        <f>IF('SETUP Questions'!V24=1,"ERRORE",IF(LEFT(H20,1)="E",IF('SETUP Questions'!J24&lt;&gt;"","ERROR!","E"),LEFT(H20,1)))</f>
        <v/>
      </c>
      <c r="J20" s="174" t="str">
        <f>IF('SETUP Questions'!V24=1,"There is a fatal error on weighting! Check setup",IF(LEFT(H20,1)="E",IF('SETUP Questions'!J24&lt;&gt;"","A weight has been assigned to this question. 'E' answer is incoherent!",""),""))</f>
        <v/>
      </c>
      <c r="K20" s="231" t="str">
        <f t="shared" si="2"/>
        <v/>
      </c>
      <c r="L20" s="158" t="e">
        <f>IF(I20&lt;&gt;0,K20*'SETUP Questions'!Q24/100,0)</f>
        <v>#VALUE!</v>
      </c>
      <c r="M20" s="158" t="str">
        <f t="shared" si="3"/>
        <v>PA3.1.3</v>
      </c>
      <c r="N20" s="158" t="e">
        <f t="shared" si="4"/>
        <v>#VALUE!</v>
      </c>
      <c r="O20" s="158" t="e">
        <f t="shared" si="5"/>
        <v>#VALUE!</v>
      </c>
      <c r="P20" s="230" t="e">
        <f t="shared" si="6"/>
        <v>#VALUE!</v>
      </c>
      <c r="Q20" s="264"/>
    </row>
    <row r="21" spans="1:17" ht="50.1" customHeight="1" thickBot="1" x14ac:dyDescent="0.3">
      <c r="A21" s="323" t="s">
        <v>1381</v>
      </c>
      <c r="B21" s="293" t="s">
        <v>1074</v>
      </c>
      <c r="C21" s="78" t="s">
        <v>62</v>
      </c>
      <c r="D21" s="78" t="s">
        <v>5</v>
      </c>
      <c r="E21" s="78" t="str">
        <f t="shared" si="0"/>
        <v>last</v>
      </c>
      <c r="F21" s="78">
        <f t="shared" si="1"/>
        <v>1</v>
      </c>
      <c r="G21" s="377">
        <f>'SETUP Questions'!Q25</f>
        <v>100</v>
      </c>
      <c r="H21" s="240"/>
      <c r="I21" s="241" t="str">
        <f>IF('SETUP Questions'!V25=1,"ERRORE",IF(LEFT(H21,1)="E",IF('SETUP Questions'!J25&lt;&gt;"","ERROR!","E"),LEFT(H21,1)))</f>
        <v/>
      </c>
      <c r="J21" s="242" t="str">
        <f>IF('SETUP Questions'!V25=1,"There is a fatal error on weighting! Check setup",IF(LEFT(H21,1)="E",IF('SETUP Questions'!J25&lt;&gt;"","A weight has been assigned to this question. 'E' answer is incoherent!",""),""))</f>
        <v/>
      </c>
      <c r="K21" s="231" t="str">
        <f t="shared" si="2"/>
        <v/>
      </c>
      <c r="L21" s="158" t="e">
        <f>IF(I21&lt;&gt;0,K21*'SETUP Questions'!Q25/100,0)</f>
        <v>#VALUE!</v>
      </c>
      <c r="M21" s="158" t="str">
        <f t="shared" si="3"/>
        <v>PA3.1.4</v>
      </c>
      <c r="N21" s="158" t="e">
        <f t="shared" si="4"/>
        <v>#VALUE!</v>
      </c>
      <c r="O21" s="158" t="e">
        <f t="shared" si="5"/>
        <v>#VALUE!</v>
      </c>
      <c r="P21" s="230" t="e">
        <f t="shared" si="6"/>
        <v>#VALUE!</v>
      </c>
      <c r="Q21" s="264"/>
    </row>
    <row r="22" spans="1:17" ht="50.1" customHeight="1" thickTop="1" x14ac:dyDescent="0.25">
      <c r="A22" s="239" t="s">
        <v>266</v>
      </c>
      <c r="B22" s="67" t="s">
        <v>1081</v>
      </c>
      <c r="C22" s="76" t="s">
        <v>62</v>
      </c>
      <c r="D22" s="76" t="s">
        <v>5</v>
      </c>
      <c r="E22" s="76" t="str">
        <f t="shared" si="0"/>
        <v>last</v>
      </c>
      <c r="F22" s="76">
        <f t="shared" si="1"/>
        <v>1</v>
      </c>
      <c r="G22" s="378">
        <f>'SETUP Questions'!Q26</f>
        <v>100</v>
      </c>
      <c r="H22" s="236"/>
      <c r="I22" s="237" t="str">
        <f>IF('SETUP Questions'!V26=1,"ERRORE",IF(LEFT(H22,1)="E",IF('SETUP Questions'!J26&lt;&gt;"","ERROR!","E"),LEFT(H22,1)))</f>
        <v/>
      </c>
      <c r="J22" s="238" t="str">
        <f>IF('SETUP Questions'!V26=1,"There is a fatal error on weighting! Check setup",IF(LEFT(H22,1)="E",IF('SETUP Questions'!J26&lt;&gt;"","A weight has been assigned to this question. 'E' answer is incoherent!",""),""))</f>
        <v/>
      </c>
      <c r="K22" s="231" t="str">
        <f t="shared" si="2"/>
        <v/>
      </c>
      <c r="L22" s="158" t="e">
        <f>IF(I22&lt;&gt;0,K22*'SETUP Questions'!Q26/100,0)</f>
        <v>#VALUE!</v>
      </c>
      <c r="M22" s="158" t="str">
        <f t="shared" si="3"/>
        <v>PA3.2.1</v>
      </c>
      <c r="N22" s="158" t="e">
        <f t="shared" si="4"/>
        <v>#VALUE!</v>
      </c>
      <c r="O22" s="158" t="e">
        <f t="shared" si="5"/>
        <v>#VALUE!</v>
      </c>
      <c r="P22" s="230" t="e">
        <f t="shared" si="6"/>
        <v>#VALUE!</v>
      </c>
      <c r="Q22" s="264"/>
    </row>
    <row r="23" spans="1:17" s="75" customFormat="1" ht="50.1" customHeight="1" x14ac:dyDescent="0.25">
      <c r="A23" s="175" t="s">
        <v>267</v>
      </c>
      <c r="B23" s="68" t="s">
        <v>1088</v>
      </c>
      <c r="C23" s="80" t="s">
        <v>62</v>
      </c>
      <c r="D23" s="80" t="s">
        <v>5</v>
      </c>
      <c r="E23" s="80" t="str">
        <f t="shared" si="0"/>
        <v>last</v>
      </c>
      <c r="F23" s="80">
        <f t="shared" si="1"/>
        <v>1</v>
      </c>
      <c r="G23" s="376">
        <f>'SETUP Questions'!Q27</f>
        <v>100</v>
      </c>
      <c r="H23" s="169"/>
      <c r="I23" s="170" t="str">
        <f>IF('SETUP Questions'!V27=1,"ERRORE",IF(LEFT(H23,1)="E",IF('SETUP Questions'!J27&lt;&gt;"","ERROR!","E"),LEFT(H23,1)))</f>
        <v/>
      </c>
      <c r="J23" s="174" t="str">
        <f>IF('SETUP Questions'!V27=1,"There is a fatal error on weighting! Check setup",IF(LEFT(H23,1)="E",IF('SETUP Questions'!J27&lt;&gt;"","A weight has been assigned to this question. 'E' answer is incoherent!",""),""))</f>
        <v/>
      </c>
      <c r="K23" s="231" t="str">
        <f t="shared" si="2"/>
        <v/>
      </c>
      <c r="L23" s="158" t="e">
        <f>IF(I23&lt;&gt;0,K23*'SETUP Questions'!Q27/100,0)</f>
        <v>#VALUE!</v>
      </c>
      <c r="M23" s="158" t="str">
        <f t="shared" si="3"/>
        <v>PA3.3.1</v>
      </c>
      <c r="N23" s="158" t="e">
        <f t="shared" si="4"/>
        <v>#VALUE!</v>
      </c>
      <c r="O23" s="158" t="e">
        <f t="shared" si="5"/>
        <v>#VALUE!</v>
      </c>
      <c r="P23" s="230" t="e">
        <f t="shared" si="6"/>
        <v>#VALUE!</v>
      </c>
      <c r="Q23" s="264"/>
    </row>
    <row r="24" spans="1:17" ht="50.1" customHeight="1" x14ac:dyDescent="0.25">
      <c r="A24" s="166" t="s">
        <v>630</v>
      </c>
      <c r="B24" s="28" t="s">
        <v>1095</v>
      </c>
      <c r="C24" s="80" t="s">
        <v>62</v>
      </c>
      <c r="D24" s="80" t="s">
        <v>5</v>
      </c>
      <c r="E24" s="80" t="str">
        <f t="shared" si="0"/>
        <v>last</v>
      </c>
      <c r="F24" s="80">
        <f t="shared" si="1"/>
        <v>1</v>
      </c>
      <c r="G24" s="376">
        <f>'SETUP Questions'!Q28</f>
        <v>100</v>
      </c>
      <c r="H24" s="169"/>
      <c r="I24" s="170" t="str">
        <f>IF('SETUP Questions'!V28=1,"ERRORE",IF(LEFT(H24,1)="E",IF('SETUP Questions'!J28&lt;&gt;"","ERROR!","E"),LEFT(H24,1)))</f>
        <v/>
      </c>
      <c r="J24" s="174" t="str">
        <f>IF('SETUP Questions'!V28=1,"There is a fatal error on weighting! Check setup",IF(LEFT(H24,1)="E",IF('SETUP Questions'!J28&lt;&gt;"","A weight has been assigned to this question. 'E' answer is incoherent!",""),""))</f>
        <v/>
      </c>
      <c r="K24" s="231" t="str">
        <f t="shared" si="2"/>
        <v/>
      </c>
      <c r="L24" s="158" t="e">
        <f>IF(I24&lt;&gt;0,K24*'SETUP Questions'!Q28/100,0)</f>
        <v>#VALUE!</v>
      </c>
      <c r="M24" s="158" t="str">
        <f t="shared" si="3"/>
        <v>PA3.4.1</v>
      </c>
      <c r="N24" s="158" t="e">
        <f t="shared" si="4"/>
        <v>#VALUE!</v>
      </c>
      <c r="O24" s="158" t="e">
        <f t="shared" si="5"/>
        <v>#VALUE!</v>
      </c>
      <c r="P24" s="230" t="e">
        <f t="shared" si="6"/>
        <v>#VALUE!</v>
      </c>
      <c r="Q24" s="264"/>
    </row>
    <row r="25" spans="1:17" ht="50.1" customHeight="1" x14ac:dyDescent="0.25">
      <c r="A25" s="166" t="s">
        <v>1384</v>
      </c>
      <c r="B25" s="28" t="s">
        <v>1102</v>
      </c>
      <c r="C25" s="80" t="s">
        <v>62</v>
      </c>
      <c r="D25" s="80" t="s">
        <v>5</v>
      </c>
      <c r="E25" s="80" t="str">
        <f t="shared" si="0"/>
        <v>last</v>
      </c>
      <c r="F25" s="80">
        <f t="shared" si="1"/>
        <v>1</v>
      </c>
      <c r="G25" s="376">
        <f>'SETUP Questions'!Q29</f>
        <v>100</v>
      </c>
      <c r="H25" s="169"/>
      <c r="I25" s="170" t="str">
        <f>IF('SETUP Questions'!V29=1,"ERRORE",IF(LEFT(H25,1)="E",IF('SETUP Questions'!J29&lt;&gt;"","ERROR!","E"),LEFT(H25,1)))</f>
        <v/>
      </c>
      <c r="J25" s="174" t="str">
        <f>IF('SETUP Questions'!V29=1,"There is a fatal error on weighting! Check setup",IF(LEFT(H25,1)="E",IF('SETUP Questions'!J29&lt;&gt;"","A weight has been assigned to this question. 'E' answer is incoherent!",""),""))</f>
        <v/>
      </c>
      <c r="K25" s="231" t="str">
        <f t="shared" si="2"/>
        <v/>
      </c>
      <c r="L25" s="158" t="e">
        <f>IF(I25&lt;&gt;0,K25*'SETUP Questions'!Q29/100,0)</f>
        <v>#VALUE!</v>
      </c>
      <c r="M25" s="158" t="str">
        <f t="shared" si="3"/>
        <v>PA3.5.1</v>
      </c>
      <c r="N25" s="158" t="e">
        <f t="shared" si="4"/>
        <v>#VALUE!</v>
      </c>
      <c r="O25" s="158" t="e">
        <f t="shared" si="5"/>
        <v>#VALUE!</v>
      </c>
      <c r="P25" s="230" t="e">
        <f t="shared" si="6"/>
        <v>#VALUE!</v>
      </c>
      <c r="Q25" s="264"/>
    </row>
    <row r="26" spans="1:17" ht="50.1" customHeight="1" thickBot="1" x14ac:dyDescent="0.3">
      <c r="A26" s="232" t="s">
        <v>456</v>
      </c>
      <c r="B26" s="69" t="s">
        <v>1109</v>
      </c>
      <c r="C26" s="81" t="s">
        <v>62</v>
      </c>
      <c r="D26" s="81" t="s">
        <v>5</v>
      </c>
      <c r="E26" s="81" t="str">
        <f t="shared" si="0"/>
        <v>last</v>
      </c>
      <c r="F26" s="81">
        <f t="shared" si="1"/>
        <v>1</v>
      </c>
      <c r="G26" s="379">
        <f>'SETUP Questions'!Q30</f>
        <v>100</v>
      </c>
      <c r="H26" s="233"/>
      <c r="I26" s="234" t="str">
        <f>IF('SETUP Questions'!V30=1,"ERRORE",IF(LEFT(H26,1)="E",IF('SETUP Questions'!J30&lt;&gt;"","ERROR!","E"),LEFT(H26,1)))</f>
        <v/>
      </c>
      <c r="J26" s="235" t="str">
        <f>IF('SETUP Questions'!V30=1,"There is a fatal error on weighting! Check setup",IF(LEFT(H26,1)="E",IF('SETUP Questions'!J30&lt;&gt;"","A weight has been assigned to this question. 'E' answer is incoherent!",""),""))</f>
        <v/>
      </c>
      <c r="K26" s="231" t="str">
        <f t="shared" si="2"/>
        <v/>
      </c>
      <c r="L26" s="158" t="e">
        <f>IF(I26&lt;&gt;0,K26*'SETUP Questions'!Q30/100,0)</f>
        <v>#VALUE!</v>
      </c>
      <c r="M26" s="158" t="str">
        <f t="shared" si="3"/>
        <v>PA4.1.1</v>
      </c>
      <c r="N26" s="158" t="e">
        <f t="shared" si="4"/>
        <v>#VALUE!</v>
      </c>
      <c r="O26" s="158" t="e">
        <f t="shared" si="5"/>
        <v>#VALUE!</v>
      </c>
      <c r="P26" s="230" t="e">
        <f t="shared" si="6"/>
        <v>#VALUE!</v>
      </c>
      <c r="Q26" s="264"/>
    </row>
    <row r="27" spans="1:17" ht="50.1" customHeight="1" x14ac:dyDescent="0.25">
      <c r="A27" s="239" t="s">
        <v>457</v>
      </c>
      <c r="B27" s="67" t="s">
        <v>1116</v>
      </c>
      <c r="C27" s="76" t="s">
        <v>62</v>
      </c>
      <c r="D27" s="76" t="s">
        <v>5</v>
      </c>
      <c r="E27" s="76" t="str">
        <f t="shared" si="0"/>
        <v>last</v>
      </c>
      <c r="F27" s="76">
        <f t="shared" si="1"/>
        <v>1</v>
      </c>
      <c r="G27" s="378">
        <f>'SETUP Questions'!Q31</f>
        <v>100</v>
      </c>
      <c r="H27" s="236"/>
      <c r="I27" s="237" t="str">
        <f>IF('SETUP Questions'!V31=1,"ERRORE",IF(LEFT(H27,1)="E",IF('SETUP Questions'!J31&lt;&gt;"","ERROR!","E"),LEFT(H27,1)))</f>
        <v/>
      </c>
      <c r="J27" s="238" t="str">
        <f>IF('SETUP Questions'!V31=1,"There is a fatal error on weighting! Check setup",IF(LEFT(H27,1)="E",IF('SETUP Questions'!J31&lt;&gt;"","A weight has been assigned to this question. 'E' answer is incoherent!",""),""))</f>
        <v/>
      </c>
      <c r="K27" s="231" t="str">
        <f t="shared" si="2"/>
        <v/>
      </c>
      <c r="L27" s="158" t="e">
        <f>IF(I27&lt;&gt;0,K27*'SETUP Questions'!Q31/100,0)</f>
        <v>#VALUE!</v>
      </c>
      <c r="M27" s="158" t="str">
        <f t="shared" si="3"/>
        <v>PA4.1.2</v>
      </c>
      <c r="N27" s="158" t="e">
        <f t="shared" si="4"/>
        <v>#VALUE!</v>
      </c>
      <c r="O27" s="158" t="e">
        <f t="shared" si="5"/>
        <v>#VALUE!</v>
      </c>
      <c r="P27" s="230" t="e">
        <f t="shared" si="6"/>
        <v>#VALUE!</v>
      </c>
      <c r="Q27" s="264"/>
    </row>
    <row r="28" spans="1:17" ht="50.1" customHeight="1" x14ac:dyDescent="0.25">
      <c r="A28" s="175" t="s">
        <v>1386</v>
      </c>
      <c r="B28" s="68" t="s">
        <v>1123</v>
      </c>
      <c r="C28" s="80" t="s">
        <v>62</v>
      </c>
      <c r="D28" s="80" t="s">
        <v>5</v>
      </c>
      <c r="E28" s="80" t="str">
        <f t="shared" si="0"/>
        <v>last</v>
      </c>
      <c r="F28" s="80">
        <f t="shared" si="1"/>
        <v>1</v>
      </c>
      <c r="G28" s="376">
        <f>'SETUP Questions'!Q32</f>
        <v>100</v>
      </c>
      <c r="H28" s="169"/>
      <c r="I28" s="170" t="str">
        <f>IF('SETUP Questions'!V32=1,"ERRORE",IF(LEFT(H28,1)="E",IF('SETUP Questions'!J32&lt;&gt;"","ERROR!","E"),LEFT(H28,1)))</f>
        <v/>
      </c>
      <c r="J28" s="174" t="str">
        <f>IF('SETUP Questions'!V32=1,"There is a fatal error on weighting! Check setup",IF(LEFT(H28,1)="E",IF('SETUP Questions'!J32&lt;&gt;"","A weight has been assigned to this question. 'E' answer is incoherent!",""),""))</f>
        <v/>
      </c>
      <c r="K28" s="231" t="str">
        <f t="shared" si="2"/>
        <v/>
      </c>
      <c r="L28" s="158" t="e">
        <f>IF(I28&lt;&gt;0,K28*'SETUP Questions'!Q32/100,0)</f>
        <v>#VALUE!</v>
      </c>
      <c r="M28" s="158" t="str">
        <f t="shared" si="3"/>
        <v>PA4.1.3</v>
      </c>
      <c r="N28" s="158" t="e">
        <f t="shared" si="4"/>
        <v>#VALUE!</v>
      </c>
      <c r="O28" s="158" t="e">
        <f t="shared" si="5"/>
        <v>#VALUE!</v>
      </c>
      <c r="P28" s="230" t="e">
        <f t="shared" si="6"/>
        <v>#VALUE!</v>
      </c>
      <c r="Q28" s="264"/>
    </row>
    <row r="29" spans="1:17" ht="50.1" customHeight="1" thickBot="1" x14ac:dyDescent="0.3">
      <c r="A29" s="323" t="s">
        <v>1388</v>
      </c>
      <c r="B29" s="293" t="s">
        <v>1130</v>
      </c>
      <c r="C29" s="78" t="s">
        <v>62</v>
      </c>
      <c r="D29" s="78" t="s">
        <v>5</v>
      </c>
      <c r="E29" s="78" t="str">
        <f t="shared" si="0"/>
        <v>last</v>
      </c>
      <c r="F29" s="78">
        <f t="shared" si="1"/>
        <v>1</v>
      </c>
      <c r="G29" s="377">
        <f>'SETUP Questions'!Q33</f>
        <v>100</v>
      </c>
      <c r="H29" s="240"/>
      <c r="I29" s="241" t="str">
        <f>IF('SETUP Questions'!V33=1,"ERRORE",IF(LEFT(H29,1)="E",IF('SETUP Questions'!J33&lt;&gt;"","ERROR!","E"),LEFT(H29,1)))</f>
        <v/>
      </c>
      <c r="J29" s="242" t="str">
        <f>IF('SETUP Questions'!V33=1,"There is a fatal error on weighting! Check setup",IF(LEFT(H29,1)="E",IF('SETUP Questions'!J33&lt;&gt;"","A weight has been assigned to this question. 'E' answer is incoherent!",""),""))</f>
        <v/>
      </c>
      <c r="K29" s="231" t="str">
        <f t="shared" si="2"/>
        <v/>
      </c>
      <c r="L29" s="158" t="e">
        <f>IF(I29&lt;&gt;0,K29*'SETUP Questions'!Q33/100,0)</f>
        <v>#VALUE!</v>
      </c>
      <c r="M29" s="158" t="str">
        <f t="shared" si="3"/>
        <v>PA4.1.4</v>
      </c>
      <c r="N29" s="158" t="e">
        <f t="shared" si="4"/>
        <v>#VALUE!</v>
      </c>
      <c r="O29" s="158" t="e">
        <f t="shared" si="5"/>
        <v>#VALUE!</v>
      </c>
      <c r="P29" s="230" t="e">
        <f t="shared" si="6"/>
        <v>#VALUE!</v>
      </c>
      <c r="Q29" s="264"/>
    </row>
    <row r="30" spans="1:17" ht="50.1" customHeight="1" thickTop="1" x14ac:dyDescent="0.25">
      <c r="A30" s="239" t="s">
        <v>458</v>
      </c>
      <c r="B30" s="67" t="s">
        <v>1137</v>
      </c>
      <c r="C30" s="76" t="s">
        <v>62</v>
      </c>
      <c r="D30" s="76" t="s">
        <v>5</v>
      </c>
      <c r="E30" s="76" t="str">
        <f t="shared" si="0"/>
        <v>last</v>
      </c>
      <c r="F30" s="76">
        <f t="shared" si="1"/>
        <v>1</v>
      </c>
      <c r="G30" s="378">
        <f>'SETUP Questions'!Q34</f>
        <v>100</v>
      </c>
      <c r="H30" s="236"/>
      <c r="I30" s="237" t="str">
        <f>IF('SETUP Questions'!V34=1,"ERRORE",IF(LEFT(H30,1)="E",IF('SETUP Questions'!J34&lt;&gt;"","ERROR!","E"),LEFT(H30,1)))</f>
        <v/>
      </c>
      <c r="J30" s="238" t="str">
        <f>IF('SETUP Questions'!V34=1,"There is a fatal error on weighting! Check setup",IF(LEFT(H30,1)="E",IF('SETUP Questions'!J34&lt;&gt;"","A weight has been assigned to this question. 'E' answer is incoherent!",""),""))</f>
        <v/>
      </c>
      <c r="K30" s="231" t="str">
        <f t="shared" si="2"/>
        <v/>
      </c>
      <c r="L30" s="158" t="e">
        <f>IF(I30&lt;&gt;0,K30*'SETUP Questions'!Q34/100,0)</f>
        <v>#VALUE!</v>
      </c>
      <c r="M30" s="158" t="str">
        <f t="shared" si="3"/>
        <v>PA4.2.1</v>
      </c>
      <c r="N30" s="158" t="e">
        <f t="shared" si="4"/>
        <v>#VALUE!</v>
      </c>
      <c r="O30" s="158" t="e">
        <f t="shared" si="5"/>
        <v>#VALUE!</v>
      </c>
      <c r="P30" s="230" t="e">
        <f t="shared" si="6"/>
        <v>#VALUE!</v>
      </c>
      <c r="Q30" s="264"/>
    </row>
    <row r="31" spans="1:17" ht="50.1" customHeight="1" x14ac:dyDescent="0.25">
      <c r="A31" s="175" t="s">
        <v>459</v>
      </c>
      <c r="B31" s="68" t="s">
        <v>1144</v>
      </c>
      <c r="C31" s="80" t="s">
        <v>62</v>
      </c>
      <c r="D31" s="80" t="s">
        <v>5</v>
      </c>
      <c r="E31" s="80" t="str">
        <f t="shared" si="0"/>
        <v>last</v>
      </c>
      <c r="F31" s="80">
        <f t="shared" si="1"/>
        <v>1</v>
      </c>
      <c r="G31" s="376">
        <f>'SETUP Questions'!Q35</f>
        <v>100</v>
      </c>
      <c r="H31" s="169"/>
      <c r="I31" s="170" t="str">
        <f>IF('SETUP Questions'!V35=1,"ERRORE",IF(LEFT(H31,1)="E",IF('SETUP Questions'!J35&lt;&gt;"","ERROR!","E"),LEFT(H31,1)))</f>
        <v/>
      </c>
      <c r="J31" s="174" t="str">
        <f>IF('SETUP Questions'!V35=1,"There is a fatal error on weighting! Check setup",IF(LEFT(H31,1)="E",IF('SETUP Questions'!J35&lt;&gt;"","A weight has been assigned to this question. 'E' answer is incoherent!",""),""))</f>
        <v/>
      </c>
      <c r="K31" s="231" t="str">
        <f t="shared" si="2"/>
        <v/>
      </c>
      <c r="L31" s="158" t="e">
        <f>IF(I31&lt;&gt;0,K31*'SETUP Questions'!Q35/100,0)</f>
        <v>#VALUE!</v>
      </c>
      <c r="M31" s="158" t="str">
        <f t="shared" si="3"/>
        <v>PA4.3.1</v>
      </c>
      <c r="N31" s="158" t="e">
        <f t="shared" si="4"/>
        <v>#VALUE!</v>
      </c>
      <c r="O31" s="158" t="e">
        <f t="shared" si="5"/>
        <v>#VALUE!</v>
      </c>
      <c r="P31" s="230" t="e">
        <f t="shared" si="6"/>
        <v>#VALUE!</v>
      </c>
      <c r="Q31" s="264"/>
    </row>
    <row r="32" spans="1:17" ht="50.1" customHeight="1" x14ac:dyDescent="0.25">
      <c r="A32" s="175" t="s">
        <v>460</v>
      </c>
      <c r="B32" s="68" t="s">
        <v>1602</v>
      </c>
      <c r="C32" s="80" t="s">
        <v>62</v>
      </c>
      <c r="D32" s="80" t="s">
        <v>5</v>
      </c>
      <c r="E32" s="80" t="str">
        <f t="shared" si="0"/>
        <v>last</v>
      </c>
      <c r="F32" s="80">
        <f t="shared" si="1"/>
        <v>1</v>
      </c>
      <c r="G32" s="376">
        <f>'SETUP Questions'!Q36</f>
        <v>100</v>
      </c>
      <c r="H32" s="169"/>
      <c r="I32" s="170" t="str">
        <f>IF('SETUP Questions'!V36=1,"ERRORE",IF(LEFT(H32,1)="E",IF('SETUP Questions'!J36&lt;&gt;"","ERROR!","E"),LEFT(H32,1)))</f>
        <v/>
      </c>
      <c r="J32" s="174" t="str">
        <f>IF('SETUP Questions'!V36=1,"There is a fatal error on weighting! Check setup",IF(LEFT(H32,1)="E",IF('SETUP Questions'!J36&lt;&gt;"","A weight has been assigned to this question. 'E' answer is incoherent!",""),""))</f>
        <v/>
      </c>
      <c r="K32" s="231" t="str">
        <f t="shared" si="2"/>
        <v/>
      </c>
      <c r="L32" s="158" t="e">
        <f>IF(I32&lt;&gt;0,K32*'SETUP Questions'!Q36/100,0)</f>
        <v>#VALUE!</v>
      </c>
      <c r="M32" s="158" t="str">
        <f t="shared" si="3"/>
        <v>PA4.4.1</v>
      </c>
      <c r="N32" s="158" t="e">
        <f t="shared" si="4"/>
        <v>#VALUE!</v>
      </c>
      <c r="O32" s="158" t="e">
        <f t="shared" si="5"/>
        <v>#VALUE!</v>
      </c>
      <c r="P32" s="230" t="e">
        <f t="shared" si="6"/>
        <v>#VALUE!</v>
      </c>
      <c r="Q32" s="264"/>
    </row>
    <row r="33" spans="1:17" ht="50.1" customHeight="1" thickBot="1" x14ac:dyDescent="0.3">
      <c r="A33" s="232" t="s">
        <v>461</v>
      </c>
      <c r="B33" s="69" t="s">
        <v>1158</v>
      </c>
      <c r="C33" s="81" t="s">
        <v>62</v>
      </c>
      <c r="D33" s="81" t="s">
        <v>5</v>
      </c>
      <c r="E33" s="81" t="str">
        <f t="shared" si="0"/>
        <v>last</v>
      </c>
      <c r="F33" s="81">
        <f t="shared" si="1"/>
        <v>1</v>
      </c>
      <c r="G33" s="379">
        <f>'SETUP Questions'!Q37</f>
        <v>100</v>
      </c>
      <c r="H33" s="233"/>
      <c r="I33" s="234" t="str">
        <f>IF('SETUP Questions'!V37=1,"ERRORE",IF(LEFT(H33,1)="E",IF('SETUP Questions'!J37&lt;&gt;"","ERROR!","E"),LEFT(H33,1)))</f>
        <v/>
      </c>
      <c r="J33" s="235" t="str">
        <f>IF('SETUP Questions'!V37=1,"There is a fatal error on weighting! Check setup",IF(LEFT(H33,1)="E",IF('SETUP Questions'!J37&lt;&gt;"","A weight has been assigned to this question. 'E' answer is incoherent!",""),""))</f>
        <v/>
      </c>
      <c r="K33" s="231" t="str">
        <f t="shared" si="2"/>
        <v/>
      </c>
      <c r="L33" s="158" t="e">
        <f>IF(I33&lt;&gt;0,K33*'SETUP Questions'!Q37/100,0)</f>
        <v>#VALUE!</v>
      </c>
      <c r="M33" s="158" t="str">
        <f t="shared" si="3"/>
        <v>PA4.5.1</v>
      </c>
      <c r="N33" s="158" t="e">
        <f t="shared" si="4"/>
        <v>#VALUE!</v>
      </c>
      <c r="O33" s="158" t="e">
        <f t="shared" si="5"/>
        <v>#VALUE!</v>
      </c>
      <c r="P33" s="230" t="e">
        <f t="shared" si="6"/>
        <v>#VALUE!</v>
      </c>
      <c r="Q33" s="264"/>
    </row>
    <row r="34" spans="1:17" ht="50.1" customHeight="1" x14ac:dyDescent="0.25">
      <c r="A34" s="265" t="s">
        <v>462</v>
      </c>
      <c r="B34" s="211" t="s">
        <v>1165</v>
      </c>
      <c r="C34" s="76" t="s">
        <v>62</v>
      </c>
      <c r="D34" s="76" t="s">
        <v>5</v>
      </c>
      <c r="E34" s="76" t="str">
        <f t="shared" si="0"/>
        <v>last</v>
      </c>
      <c r="F34" s="76">
        <f t="shared" si="1"/>
        <v>1</v>
      </c>
      <c r="G34" s="375">
        <f>'SETUP Questions'!Q38</f>
        <v>100</v>
      </c>
      <c r="H34" s="171"/>
      <c r="I34" s="172" t="str">
        <f>IF('SETUP Questions'!V38=1,"ERRORE",IF(LEFT(H34,1)="E",IF('SETUP Questions'!J38&lt;&gt;"","ERROR!","E"),LEFT(H34,1)))</f>
        <v/>
      </c>
      <c r="J34" s="173" t="str">
        <f>IF('SETUP Questions'!V38=1,"There is a fatal error on weighting! Check setup",IF(LEFT(H34,1)="E",IF('SETUP Questions'!J38&lt;&gt;"","A weight has been assigned to this question. 'E' answer is incoherent!",""),""))</f>
        <v/>
      </c>
      <c r="K34" s="231" t="str">
        <f t="shared" si="2"/>
        <v/>
      </c>
      <c r="L34" s="158" t="e">
        <f>IF(I34&lt;&gt;0,K34*'SETUP Questions'!Q38/100,0)</f>
        <v>#VALUE!</v>
      </c>
      <c r="M34" s="158" t="str">
        <f t="shared" si="3"/>
        <v>PA5.1.1</v>
      </c>
      <c r="N34" s="158" t="e">
        <f t="shared" si="4"/>
        <v>#VALUE!</v>
      </c>
      <c r="O34" s="158" t="e">
        <f t="shared" si="5"/>
        <v>#VALUE!</v>
      </c>
      <c r="P34" s="230" t="e">
        <f t="shared" si="6"/>
        <v>#VALUE!</v>
      </c>
      <c r="Q34" s="264"/>
    </row>
    <row r="35" spans="1:17" ht="50.1" customHeight="1" x14ac:dyDescent="0.25">
      <c r="A35" s="239" t="s">
        <v>477</v>
      </c>
      <c r="B35" s="67" t="s">
        <v>1172</v>
      </c>
      <c r="C35" s="80" t="s">
        <v>62</v>
      </c>
      <c r="D35" s="80" t="s">
        <v>5</v>
      </c>
      <c r="E35" s="80" t="str">
        <f t="shared" si="0"/>
        <v>last</v>
      </c>
      <c r="F35" s="80">
        <f t="shared" si="1"/>
        <v>1</v>
      </c>
      <c r="G35" s="378">
        <f>'SETUP Questions'!Q39</f>
        <v>100</v>
      </c>
      <c r="H35" s="236"/>
      <c r="I35" s="237" t="str">
        <f>IF('SETUP Questions'!V39=1,"ERRORE",IF(LEFT(H35,1)="E",IF('SETUP Questions'!J39&lt;&gt;"","ERROR!","E"),LEFT(H35,1)))</f>
        <v/>
      </c>
      <c r="J35" s="238" t="str">
        <f>IF('SETUP Questions'!V39=1,"There is a fatal error on weighting! Check setup",IF(LEFT(H35,1)="E",IF('SETUP Questions'!J39&lt;&gt;"","A weight has been assigned to this question. 'E' answer is incoherent!",""),""))</f>
        <v/>
      </c>
      <c r="K35" s="231" t="str">
        <f t="shared" si="2"/>
        <v/>
      </c>
      <c r="L35" s="158" t="e">
        <f>IF(I35&lt;&gt;0,K35*'SETUP Questions'!Q39/100,0)</f>
        <v>#VALUE!</v>
      </c>
      <c r="M35" s="158" t="str">
        <f t="shared" si="3"/>
        <v>PA5.1.2</v>
      </c>
      <c r="N35" s="158" t="e">
        <f t="shared" si="4"/>
        <v>#VALUE!</v>
      </c>
      <c r="O35" s="158" t="e">
        <f t="shared" si="5"/>
        <v>#VALUE!</v>
      </c>
      <c r="P35" s="230" t="e">
        <f t="shared" si="6"/>
        <v>#VALUE!</v>
      </c>
      <c r="Q35" s="264"/>
    </row>
    <row r="36" spans="1:17" ht="50.1" customHeight="1" x14ac:dyDescent="0.25">
      <c r="A36" s="175" t="s">
        <v>478</v>
      </c>
      <c r="B36" s="68" t="s">
        <v>1179</v>
      </c>
      <c r="C36" s="80" t="s">
        <v>62</v>
      </c>
      <c r="D36" s="80" t="s">
        <v>5</v>
      </c>
      <c r="E36" s="80" t="str">
        <f t="shared" si="0"/>
        <v>last</v>
      </c>
      <c r="F36" s="80">
        <f t="shared" si="1"/>
        <v>1</v>
      </c>
      <c r="G36" s="376">
        <f>'SETUP Questions'!Q40</f>
        <v>100</v>
      </c>
      <c r="H36" s="169"/>
      <c r="I36" s="170" t="str">
        <f>IF('SETUP Questions'!V40=1,"ERRORE",IF(LEFT(H36,1)="E",IF('SETUP Questions'!J40&lt;&gt;"","ERROR!","E"),LEFT(H36,1)))</f>
        <v/>
      </c>
      <c r="J36" s="174" t="str">
        <f>IF('SETUP Questions'!V40=1,"There is a fatal error on weighting! Check setup",IF(LEFT(H36,1)="E",IF('SETUP Questions'!J40&lt;&gt;"","A weight has been assigned to this question. 'E' answer is incoherent!",""),""))</f>
        <v/>
      </c>
      <c r="K36" s="231" t="str">
        <f t="shared" si="2"/>
        <v/>
      </c>
      <c r="L36" s="158" t="e">
        <f>IF(I36&lt;&gt;0,K36*'SETUP Questions'!Q40/100,0)</f>
        <v>#VALUE!</v>
      </c>
      <c r="M36" s="158" t="str">
        <f t="shared" si="3"/>
        <v>PA5.1.3</v>
      </c>
      <c r="N36" s="158" t="e">
        <f t="shared" si="4"/>
        <v>#VALUE!</v>
      </c>
      <c r="O36" s="158" t="e">
        <f t="shared" si="5"/>
        <v>#VALUE!</v>
      </c>
      <c r="P36" s="230" t="e">
        <f t="shared" si="6"/>
        <v>#VALUE!</v>
      </c>
      <c r="Q36" s="264"/>
    </row>
    <row r="37" spans="1:17" ht="50.1" customHeight="1" thickBot="1" x14ac:dyDescent="0.3">
      <c r="A37" s="323" t="s">
        <v>1390</v>
      </c>
      <c r="B37" s="293" t="s">
        <v>1186</v>
      </c>
      <c r="C37" s="78" t="s">
        <v>62</v>
      </c>
      <c r="D37" s="78" t="s">
        <v>5</v>
      </c>
      <c r="E37" s="78" t="str">
        <f t="shared" si="0"/>
        <v>last</v>
      </c>
      <c r="F37" s="78">
        <f t="shared" si="1"/>
        <v>1</v>
      </c>
      <c r="G37" s="377">
        <f>'SETUP Questions'!Q41</f>
        <v>100</v>
      </c>
      <c r="H37" s="240"/>
      <c r="I37" s="241" t="str">
        <f>IF('SETUP Questions'!V41=1,"ERRORE",IF(LEFT(H37,1)="E",IF('SETUP Questions'!J41&lt;&gt;"","ERROR!","E"),LEFT(H37,1)))</f>
        <v/>
      </c>
      <c r="J37" s="242" t="str">
        <f>IF('SETUP Questions'!V41=1,"There is a fatal error on weighting! Check setup",IF(LEFT(H37,1)="E",IF('SETUP Questions'!J41&lt;&gt;"","A weight has been assigned to this question. 'E' answer is incoherent!",""),""))</f>
        <v/>
      </c>
      <c r="K37" s="231" t="str">
        <f t="shared" si="2"/>
        <v/>
      </c>
      <c r="L37" s="158" t="e">
        <f>IF(I37&lt;&gt;0,K37*'SETUP Questions'!Q41/100,0)</f>
        <v>#VALUE!</v>
      </c>
      <c r="M37" s="158" t="str">
        <f t="shared" si="3"/>
        <v>PA5.1.4</v>
      </c>
      <c r="N37" s="158" t="e">
        <f t="shared" si="4"/>
        <v>#VALUE!</v>
      </c>
      <c r="O37" s="158" t="e">
        <f t="shared" si="5"/>
        <v>#VALUE!</v>
      </c>
      <c r="P37" s="230" t="e">
        <f t="shared" si="6"/>
        <v>#VALUE!</v>
      </c>
      <c r="Q37" s="264"/>
    </row>
    <row r="38" spans="1:17" ht="50.1" customHeight="1" thickTop="1" x14ac:dyDescent="0.25">
      <c r="A38" s="239" t="s">
        <v>268</v>
      </c>
      <c r="B38" s="67" t="s">
        <v>1193</v>
      </c>
      <c r="C38" s="76" t="s">
        <v>62</v>
      </c>
      <c r="D38" s="76" t="s">
        <v>5</v>
      </c>
      <c r="E38" s="76" t="str">
        <f t="shared" si="0"/>
        <v>last</v>
      </c>
      <c r="F38" s="76">
        <f t="shared" si="1"/>
        <v>1</v>
      </c>
      <c r="G38" s="378">
        <f>'SETUP Questions'!Q42</f>
        <v>100</v>
      </c>
      <c r="H38" s="236"/>
      <c r="I38" s="237" t="str">
        <f>IF('SETUP Questions'!V42=1,"ERRORE",IF(LEFT(H38,1)="E",IF('SETUP Questions'!J42&lt;&gt;"","ERROR!","E"),LEFT(H38,1)))</f>
        <v/>
      </c>
      <c r="J38" s="238" t="str">
        <f>IF('SETUP Questions'!V42=1,"There is a fatal error on weighting! Check setup",IF(LEFT(H38,1)="E",IF('SETUP Questions'!J42&lt;&gt;"","A weight has been assigned to this question. 'E' answer is incoherent!",""),""))</f>
        <v/>
      </c>
      <c r="K38" s="231" t="str">
        <f t="shared" si="2"/>
        <v/>
      </c>
      <c r="L38" s="158" t="e">
        <f>IF(I38&lt;&gt;0,K38*'SETUP Questions'!Q42/100,0)</f>
        <v>#VALUE!</v>
      </c>
      <c r="M38" s="158" t="str">
        <f t="shared" si="3"/>
        <v>PA5.2.1</v>
      </c>
      <c r="N38" s="158" t="e">
        <f t="shared" si="4"/>
        <v>#VALUE!</v>
      </c>
      <c r="O38" s="158" t="e">
        <f t="shared" si="5"/>
        <v>#VALUE!</v>
      </c>
      <c r="P38" s="230" t="e">
        <f t="shared" si="6"/>
        <v>#VALUE!</v>
      </c>
      <c r="Q38" s="264"/>
    </row>
    <row r="39" spans="1:17" ht="50.1" customHeight="1" x14ac:dyDescent="0.25">
      <c r="A39" s="175" t="s">
        <v>269</v>
      </c>
      <c r="B39" s="68" t="s">
        <v>1200</v>
      </c>
      <c r="C39" s="80" t="s">
        <v>62</v>
      </c>
      <c r="D39" s="80" t="s">
        <v>5</v>
      </c>
      <c r="E39" s="80" t="str">
        <f t="shared" si="0"/>
        <v>last</v>
      </c>
      <c r="F39" s="80">
        <f t="shared" si="1"/>
        <v>1</v>
      </c>
      <c r="G39" s="376">
        <f>'SETUP Questions'!Q43</f>
        <v>100</v>
      </c>
      <c r="H39" s="169"/>
      <c r="I39" s="170" t="str">
        <f>IF('SETUP Questions'!V43=1,"ERRORE",IF(LEFT(H39,1)="E",IF('SETUP Questions'!J43&lt;&gt;"","ERROR!","E"),LEFT(H39,1)))</f>
        <v/>
      </c>
      <c r="J39" s="174" t="str">
        <f>IF('SETUP Questions'!V43=1,"There is a fatal error on weighting! Check setup",IF(LEFT(H39,1)="E",IF('SETUP Questions'!J43&lt;&gt;"","A weight has been assigned to this question. 'E' answer is incoherent!",""),""))</f>
        <v/>
      </c>
      <c r="K39" s="231" t="str">
        <f t="shared" si="2"/>
        <v/>
      </c>
      <c r="L39" s="158" t="e">
        <f>IF(I39&lt;&gt;0,K39*'SETUP Questions'!Q43/100,0)</f>
        <v>#VALUE!</v>
      </c>
      <c r="M39" s="158" t="str">
        <f t="shared" si="3"/>
        <v>PA5.3.1</v>
      </c>
      <c r="N39" s="158" t="e">
        <f t="shared" si="4"/>
        <v>#VALUE!</v>
      </c>
      <c r="O39" s="158" t="e">
        <f t="shared" si="5"/>
        <v>#VALUE!</v>
      </c>
      <c r="P39" s="230" t="e">
        <f t="shared" si="6"/>
        <v>#VALUE!</v>
      </c>
      <c r="Q39" s="264"/>
    </row>
    <row r="40" spans="1:17" ht="50.1" customHeight="1" x14ac:dyDescent="0.25">
      <c r="A40" s="175" t="s">
        <v>1393</v>
      </c>
      <c r="B40" s="68" t="s">
        <v>1212</v>
      </c>
      <c r="C40" s="80" t="s">
        <v>62</v>
      </c>
      <c r="D40" s="80" t="s">
        <v>5</v>
      </c>
      <c r="E40" s="80" t="str">
        <f t="shared" si="0"/>
        <v>last</v>
      </c>
      <c r="F40" s="80">
        <f t="shared" si="1"/>
        <v>1</v>
      </c>
      <c r="G40" s="376">
        <f>'SETUP Questions'!Q44</f>
        <v>100</v>
      </c>
      <c r="H40" s="169"/>
      <c r="I40" s="170" t="str">
        <f>IF('SETUP Questions'!V44=1,"ERRORE",IF(LEFT(H40,1)="E",IF('SETUP Questions'!J44&lt;&gt;"","ERROR!","E"),LEFT(H40,1)))</f>
        <v/>
      </c>
      <c r="J40" s="174" t="str">
        <f>IF('SETUP Questions'!V44=1,"There is a fatal error on weighting! Check setup",IF(LEFT(H40,1)="E",IF('SETUP Questions'!J44&lt;&gt;"","A weight has been assigned to this question. 'E' answer is incoherent!",""),""))</f>
        <v/>
      </c>
      <c r="K40" s="231" t="str">
        <f t="shared" si="2"/>
        <v/>
      </c>
      <c r="L40" s="158" t="e">
        <f>IF(I40&lt;&gt;0,K40*'SETUP Questions'!Q44/100,0)</f>
        <v>#VALUE!</v>
      </c>
      <c r="M40" s="158" t="str">
        <f t="shared" si="3"/>
        <v>PA5.4.1</v>
      </c>
      <c r="N40" s="158" t="e">
        <f t="shared" si="4"/>
        <v>#VALUE!</v>
      </c>
      <c r="O40" s="158" t="e">
        <f t="shared" si="5"/>
        <v>#VALUE!</v>
      </c>
      <c r="P40" s="230" t="e">
        <f t="shared" si="6"/>
        <v>#VALUE!</v>
      </c>
      <c r="Q40" s="264"/>
    </row>
    <row r="41" spans="1:17" ht="50.1" customHeight="1" thickBot="1" x14ac:dyDescent="0.3">
      <c r="A41" s="232" t="s">
        <v>632</v>
      </c>
      <c r="B41" s="69" t="s">
        <v>1219</v>
      </c>
      <c r="C41" s="81" t="s">
        <v>62</v>
      </c>
      <c r="D41" s="81" t="s">
        <v>5</v>
      </c>
      <c r="E41" s="81" t="str">
        <f t="shared" si="0"/>
        <v>last</v>
      </c>
      <c r="F41" s="81">
        <f t="shared" si="1"/>
        <v>1</v>
      </c>
      <c r="G41" s="379">
        <f>'SETUP Questions'!Q45</f>
        <v>100</v>
      </c>
      <c r="H41" s="233"/>
      <c r="I41" s="234" t="str">
        <f>IF('SETUP Questions'!V45=1,"ERRORE",IF(LEFT(H41,1)="E",IF('SETUP Questions'!J45&lt;&gt;"","ERROR!","E"),LEFT(H41,1)))</f>
        <v/>
      </c>
      <c r="J41" s="235" t="str">
        <f>IF('SETUP Questions'!V45=1,"There is a fatal error on weighting! Check setup",IF(LEFT(H41,1)="E",IF('SETUP Questions'!J45&lt;&gt;"","A weight has been assigned to this question. 'E' answer is incoherent!",""),""))</f>
        <v/>
      </c>
      <c r="K41" s="231" t="str">
        <f t="shared" si="2"/>
        <v/>
      </c>
      <c r="L41" s="158" t="e">
        <f>IF(I41&lt;&gt;0,K41*'SETUP Questions'!Q45/100,0)</f>
        <v>#VALUE!</v>
      </c>
      <c r="M41" s="158" t="str">
        <f t="shared" si="3"/>
        <v>PA5.5.1</v>
      </c>
      <c r="N41" s="158" t="e">
        <f t="shared" si="4"/>
        <v>#VALUE!</v>
      </c>
      <c r="O41" s="158" t="e">
        <f t="shared" si="5"/>
        <v>#VALUE!</v>
      </c>
      <c r="P41" s="230" t="e">
        <f t="shared" si="6"/>
        <v>#VALUE!</v>
      </c>
      <c r="Q41" s="264"/>
    </row>
    <row r="42" spans="1:17" ht="50.1" customHeight="1" x14ac:dyDescent="0.25">
      <c r="A42" s="239" t="s">
        <v>463</v>
      </c>
      <c r="B42" s="67" t="s">
        <v>1226</v>
      </c>
      <c r="C42" s="76" t="s">
        <v>62</v>
      </c>
      <c r="D42" s="76" t="s">
        <v>5</v>
      </c>
      <c r="E42" s="76" t="str">
        <f t="shared" si="0"/>
        <v>last</v>
      </c>
      <c r="F42" s="76">
        <f t="shared" si="1"/>
        <v>1</v>
      </c>
      <c r="G42" s="378">
        <f>'SETUP Questions'!Q46</f>
        <v>100</v>
      </c>
      <c r="H42" s="236"/>
      <c r="I42" s="237" t="str">
        <f>IF('SETUP Questions'!V46=1,"ERRORE",IF(LEFT(H42,1)="E",IF('SETUP Questions'!J46&lt;&gt;"","ERROR!","E"),LEFT(H42,1)))</f>
        <v/>
      </c>
      <c r="J42" s="238" t="str">
        <f>IF('SETUP Questions'!V46=1,"There is a fatal error on weighting! Check setup",IF(LEFT(H42,1)="E",IF('SETUP Questions'!J46&lt;&gt;"","A weight has been assigned to this question. 'E' answer is incoherent!",""),""))</f>
        <v/>
      </c>
      <c r="K42" s="231" t="str">
        <f t="shared" si="2"/>
        <v/>
      </c>
      <c r="L42" s="158" t="e">
        <f>IF(I42&lt;&gt;0,K42*'SETUP Questions'!Q46/100,0)</f>
        <v>#VALUE!</v>
      </c>
      <c r="M42" s="158" t="str">
        <f t="shared" si="3"/>
        <v>PA6.1.1</v>
      </c>
      <c r="N42" s="158" t="e">
        <f t="shared" si="4"/>
        <v>#VALUE!</v>
      </c>
      <c r="O42" s="158" t="e">
        <f t="shared" si="5"/>
        <v>#VALUE!</v>
      </c>
      <c r="P42" s="230" t="e">
        <f t="shared" si="6"/>
        <v>#VALUE!</v>
      </c>
      <c r="Q42" s="264"/>
    </row>
    <row r="43" spans="1:17" ht="50.1" customHeight="1" x14ac:dyDescent="0.25">
      <c r="A43" s="175" t="s">
        <v>464</v>
      </c>
      <c r="B43" s="68" t="s">
        <v>1234</v>
      </c>
      <c r="C43" s="80" t="s">
        <v>62</v>
      </c>
      <c r="D43" s="80" t="s">
        <v>5</v>
      </c>
      <c r="E43" s="80" t="str">
        <f t="shared" si="0"/>
        <v>last</v>
      </c>
      <c r="F43" s="80">
        <f t="shared" si="1"/>
        <v>1</v>
      </c>
      <c r="G43" s="376">
        <f>'SETUP Questions'!Q47</f>
        <v>100</v>
      </c>
      <c r="H43" s="169"/>
      <c r="I43" s="170" t="str">
        <f>IF('SETUP Questions'!V47=1,"ERRORE",IF(LEFT(H43,1)="E",IF('SETUP Questions'!J47&lt;&gt;"","ERROR!","E"),LEFT(H43,1)))</f>
        <v/>
      </c>
      <c r="J43" s="174" t="str">
        <f>IF('SETUP Questions'!V47=1,"There is a fatal error on weighting! Check setup",IF(LEFT(H43,1)="E",IF('SETUP Questions'!J47&lt;&gt;"","A weight has been assigned to this question. 'E' answer is incoherent!",""),""))</f>
        <v/>
      </c>
      <c r="K43" s="231" t="str">
        <f t="shared" si="2"/>
        <v/>
      </c>
      <c r="L43" s="158" t="e">
        <f>IF(I43&lt;&gt;0,K43*'SETUP Questions'!Q47/100,0)</f>
        <v>#VALUE!</v>
      </c>
      <c r="M43" s="158" t="str">
        <f t="shared" si="3"/>
        <v>PA6.1.2</v>
      </c>
      <c r="N43" s="158" t="e">
        <f t="shared" si="4"/>
        <v>#VALUE!</v>
      </c>
      <c r="O43" s="158" t="e">
        <f t="shared" si="5"/>
        <v>#VALUE!</v>
      </c>
      <c r="P43" s="230" t="e">
        <f t="shared" si="6"/>
        <v>#VALUE!</v>
      </c>
      <c r="Q43" s="264"/>
    </row>
    <row r="44" spans="1:17" ht="50.1" customHeight="1" x14ac:dyDescent="0.25">
      <c r="A44" s="175" t="s">
        <v>465</v>
      </c>
      <c r="B44" s="68" t="s">
        <v>1240</v>
      </c>
      <c r="C44" s="80" t="s">
        <v>62</v>
      </c>
      <c r="D44" s="80" t="s">
        <v>5</v>
      </c>
      <c r="E44" s="80" t="str">
        <f t="shared" si="0"/>
        <v>last</v>
      </c>
      <c r="F44" s="80">
        <f t="shared" si="1"/>
        <v>1</v>
      </c>
      <c r="G44" s="376">
        <f>'SETUP Questions'!Q48</f>
        <v>100</v>
      </c>
      <c r="H44" s="169"/>
      <c r="I44" s="170" t="str">
        <f>IF('SETUP Questions'!V48=1,"ERRORE",IF(LEFT(H44,1)="E",IF('SETUP Questions'!J48&lt;&gt;"","ERROR!","E"),LEFT(H44,1)))</f>
        <v/>
      </c>
      <c r="J44" s="174" t="str">
        <f>IF('SETUP Questions'!V48=1,"There is a fatal error on weighting! Check setup",IF(LEFT(H44,1)="E",IF('SETUP Questions'!J48&lt;&gt;"","A weight has been assigned to this question. 'E' answer is incoherent!",""),""))</f>
        <v/>
      </c>
      <c r="K44" s="231" t="str">
        <f t="shared" si="2"/>
        <v/>
      </c>
      <c r="L44" s="158" t="e">
        <f>IF(I44&lt;&gt;0,K44*'SETUP Questions'!Q48/100,0)</f>
        <v>#VALUE!</v>
      </c>
      <c r="M44" s="158" t="str">
        <f t="shared" si="3"/>
        <v>PA6.1.3</v>
      </c>
      <c r="N44" s="158" t="e">
        <f t="shared" si="4"/>
        <v>#VALUE!</v>
      </c>
      <c r="O44" s="158" t="e">
        <f t="shared" si="5"/>
        <v>#VALUE!</v>
      </c>
      <c r="P44" s="230" t="e">
        <f t="shared" si="6"/>
        <v>#VALUE!</v>
      </c>
      <c r="Q44" s="264"/>
    </row>
    <row r="45" spans="1:17" ht="50.1" customHeight="1" x14ac:dyDescent="0.25">
      <c r="A45" s="175" t="s">
        <v>1395</v>
      </c>
      <c r="B45" s="68" t="s">
        <v>1247</v>
      </c>
      <c r="C45" s="80" t="s">
        <v>62</v>
      </c>
      <c r="D45" s="80" t="s">
        <v>5</v>
      </c>
      <c r="E45" s="80" t="str">
        <f t="shared" si="0"/>
        <v>last</v>
      </c>
      <c r="F45" s="80">
        <f t="shared" si="1"/>
        <v>1</v>
      </c>
      <c r="G45" s="376">
        <f>'SETUP Questions'!Q49</f>
        <v>100</v>
      </c>
      <c r="H45" s="169"/>
      <c r="I45" s="170" t="str">
        <f>IF('SETUP Questions'!V49=1,"ERRORE",IF(LEFT(H45,1)="E",IF('SETUP Questions'!J49&lt;&gt;"","ERROR!","E"),LEFT(H45,1)))</f>
        <v/>
      </c>
      <c r="J45" s="174" t="str">
        <f>IF('SETUP Questions'!V49=1,"There is a fatal error on weighting! Check setup",IF(LEFT(H45,1)="E",IF('SETUP Questions'!J49&lt;&gt;"","A weight has been assigned to this question. 'E' answer is incoherent!",""),""))</f>
        <v/>
      </c>
      <c r="K45" s="231" t="str">
        <f t="shared" si="2"/>
        <v/>
      </c>
      <c r="L45" s="158" t="e">
        <f>IF(I45&lt;&gt;0,K45*'SETUP Questions'!Q49/100,0)</f>
        <v>#VALUE!</v>
      </c>
      <c r="M45" s="158" t="str">
        <f t="shared" si="3"/>
        <v>PA6.1.4</v>
      </c>
      <c r="N45" s="158" t="e">
        <f t="shared" si="4"/>
        <v>#VALUE!</v>
      </c>
      <c r="O45" s="158" t="e">
        <f t="shared" si="5"/>
        <v>#VALUE!</v>
      </c>
      <c r="P45" s="230" t="e">
        <f t="shared" si="6"/>
        <v>#VALUE!</v>
      </c>
      <c r="Q45" s="264"/>
    </row>
    <row r="46" spans="1:17" ht="50.1" customHeight="1" thickBot="1" x14ac:dyDescent="0.3">
      <c r="A46" s="323" t="s">
        <v>1397</v>
      </c>
      <c r="B46" s="293" t="s">
        <v>1255</v>
      </c>
      <c r="C46" s="78" t="s">
        <v>62</v>
      </c>
      <c r="D46" s="78" t="s">
        <v>5</v>
      </c>
      <c r="E46" s="78" t="str">
        <f t="shared" si="0"/>
        <v>last</v>
      </c>
      <c r="F46" s="78">
        <f t="shared" si="1"/>
        <v>1</v>
      </c>
      <c r="G46" s="377">
        <f>'SETUP Questions'!Q50</f>
        <v>100</v>
      </c>
      <c r="H46" s="240"/>
      <c r="I46" s="241" t="str">
        <f>IF('SETUP Questions'!V50=1,"ERRORE",IF(LEFT(H46,1)="E",IF('SETUP Questions'!J50&lt;&gt;"","ERROR!","E"),LEFT(H46,1)))</f>
        <v/>
      </c>
      <c r="J46" s="242" t="str">
        <f>IF('SETUP Questions'!V50=1,"There is a fatal error on weighting! Check setup",IF(LEFT(H46,1)="E",IF('SETUP Questions'!J50&lt;&gt;"","A weight has been assigned to this question. 'E' answer is incoherent!",""),""))</f>
        <v/>
      </c>
      <c r="K46" s="231" t="str">
        <f t="shared" si="2"/>
        <v/>
      </c>
      <c r="L46" s="158" t="e">
        <f>IF(I46&lt;&gt;0,K46*'SETUP Questions'!Q50/100,0)</f>
        <v>#VALUE!</v>
      </c>
      <c r="M46" s="158" t="str">
        <f t="shared" si="3"/>
        <v>PA6.1.5</v>
      </c>
      <c r="N46" s="158" t="e">
        <f t="shared" si="4"/>
        <v>#VALUE!</v>
      </c>
      <c r="O46" s="158" t="e">
        <f t="shared" si="5"/>
        <v>#VALUE!</v>
      </c>
      <c r="P46" s="230" t="e">
        <f t="shared" si="6"/>
        <v>#VALUE!</v>
      </c>
      <c r="Q46" s="264"/>
    </row>
    <row r="47" spans="1:17" ht="50.1" customHeight="1" thickTop="1" x14ac:dyDescent="0.25">
      <c r="A47" s="239" t="s">
        <v>466</v>
      </c>
      <c r="B47" s="67" t="s">
        <v>1262</v>
      </c>
      <c r="C47" s="76" t="s">
        <v>62</v>
      </c>
      <c r="D47" s="76" t="s">
        <v>5</v>
      </c>
      <c r="E47" s="76" t="str">
        <f t="shared" si="0"/>
        <v>last</v>
      </c>
      <c r="F47" s="76">
        <f t="shared" si="1"/>
        <v>1</v>
      </c>
      <c r="G47" s="378">
        <f>'SETUP Questions'!Q51</f>
        <v>100</v>
      </c>
      <c r="H47" s="236"/>
      <c r="I47" s="237" t="str">
        <f>IF('SETUP Questions'!V51=1,"ERRORE",IF(LEFT(H47,1)="E",IF('SETUP Questions'!J51&lt;&gt;"","ERROR!","E"),LEFT(H47,1)))</f>
        <v/>
      </c>
      <c r="J47" s="238" t="str">
        <f>IF('SETUP Questions'!V51=1,"There is a fatal error on weighting! Check setup",IF(LEFT(H47,1)="E",IF('SETUP Questions'!J51&lt;&gt;"","A weight has been assigned to this question. 'E' answer is incoherent!",""),""))</f>
        <v/>
      </c>
      <c r="K47" s="231" t="str">
        <f t="shared" si="2"/>
        <v/>
      </c>
      <c r="L47" s="158" t="e">
        <f>IF(I47&lt;&gt;0,K47*'SETUP Questions'!Q51/100,0)</f>
        <v>#VALUE!</v>
      </c>
      <c r="M47" s="158" t="str">
        <f t="shared" si="3"/>
        <v>PA6.2.1</v>
      </c>
      <c r="N47" s="158" t="e">
        <f t="shared" si="4"/>
        <v>#VALUE!</v>
      </c>
      <c r="O47" s="158" t="e">
        <f t="shared" si="5"/>
        <v>#VALUE!</v>
      </c>
      <c r="P47" s="230" t="e">
        <f t="shared" si="6"/>
        <v>#VALUE!</v>
      </c>
      <c r="Q47" s="264"/>
    </row>
    <row r="48" spans="1:17" ht="50.1" customHeight="1" x14ac:dyDescent="0.25">
      <c r="A48" s="175" t="s">
        <v>476</v>
      </c>
      <c r="B48" s="68" t="s">
        <v>1269</v>
      </c>
      <c r="C48" s="80" t="s">
        <v>62</v>
      </c>
      <c r="D48" s="80" t="s">
        <v>5</v>
      </c>
      <c r="E48" s="80" t="str">
        <f t="shared" si="0"/>
        <v>last</v>
      </c>
      <c r="F48" s="80">
        <f t="shared" si="1"/>
        <v>1</v>
      </c>
      <c r="G48" s="376">
        <f>'SETUP Questions'!Q52</f>
        <v>100</v>
      </c>
      <c r="H48" s="169"/>
      <c r="I48" s="170" t="str">
        <f>IF('SETUP Questions'!V52=1,"ERRORE",IF(LEFT(H48,1)="E",IF('SETUP Questions'!J52&lt;&gt;"","ERROR!","E"),LEFT(H48,1)))</f>
        <v/>
      </c>
      <c r="J48" s="174" t="str">
        <f>IF('SETUP Questions'!V52=1,"There is a fatal error on weighting! Check setup",IF(LEFT(H48,1)="E",IF('SETUP Questions'!J52&lt;&gt;"","A weight has been assigned to this question. 'E' answer is incoherent!",""),""))</f>
        <v/>
      </c>
      <c r="K48" s="231" t="str">
        <f t="shared" si="2"/>
        <v/>
      </c>
      <c r="L48" s="158" t="e">
        <f>IF(I48&lt;&gt;0,K48*'SETUP Questions'!Q52/100,0)</f>
        <v>#VALUE!</v>
      </c>
      <c r="M48" s="158" t="str">
        <f t="shared" si="3"/>
        <v>PA6.3.1</v>
      </c>
      <c r="N48" s="158" t="e">
        <f t="shared" si="4"/>
        <v>#VALUE!</v>
      </c>
      <c r="O48" s="158" t="e">
        <f t="shared" si="5"/>
        <v>#VALUE!</v>
      </c>
      <c r="P48" s="230" t="e">
        <f t="shared" si="6"/>
        <v>#VALUE!</v>
      </c>
      <c r="Q48" s="264"/>
    </row>
    <row r="49" spans="1:17" ht="50.1" customHeight="1" x14ac:dyDescent="0.25">
      <c r="A49" s="175" t="s">
        <v>475</v>
      </c>
      <c r="B49" s="68" t="s">
        <v>1276</v>
      </c>
      <c r="C49" s="80" t="s">
        <v>62</v>
      </c>
      <c r="D49" s="80" t="s">
        <v>5</v>
      </c>
      <c r="E49" s="80" t="str">
        <f t="shared" si="0"/>
        <v>last</v>
      </c>
      <c r="F49" s="80">
        <f t="shared" si="1"/>
        <v>1</v>
      </c>
      <c r="G49" s="376">
        <f>'SETUP Questions'!Q53</f>
        <v>100</v>
      </c>
      <c r="H49" s="169"/>
      <c r="I49" s="170" t="str">
        <f>IF('SETUP Questions'!V53=1,"ERRORE",IF(LEFT(H49,1)="E",IF('SETUP Questions'!J53&lt;&gt;"","ERROR!","E"),LEFT(H49,1)))</f>
        <v/>
      </c>
      <c r="J49" s="174" t="str">
        <f>IF('SETUP Questions'!V53=1,"There is a fatal error on weighting! Check setup",IF(LEFT(H49,1)="E",IF('SETUP Questions'!J53&lt;&gt;"","A weight has been assigned to this question. 'E' answer is incoherent!",""),""))</f>
        <v/>
      </c>
      <c r="K49" s="231" t="str">
        <f t="shared" si="2"/>
        <v/>
      </c>
      <c r="L49" s="158" t="e">
        <f>IF(I49&lt;&gt;0,K49*'SETUP Questions'!Q53/100,0)</f>
        <v>#VALUE!</v>
      </c>
      <c r="M49" s="158" t="str">
        <f t="shared" si="3"/>
        <v>PA6.4.1</v>
      </c>
      <c r="N49" s="158" t="e">
        <f t="shared" si="4"/>
        <v>#VALUE!</v>
      </c>
      <c r="O49" s="158" t="e">
        <f t="shared" si="5"/>
        <v>#VALUE!</v>
      </c>
      <c r="P49" s="230" t="e">
        <f t="shared" si="6"/>
        <v>#VALUE!</v>
      </c>
      <c r="Q49" s="264"/>
    </row>
    <row r="50" spans="1:17" ht="50.1" customHeight="1" thickBot="1" x14ac:dyDescent="0.3">
      <c r="A50" s="232" t="s">
        <v>474</v>
      </c>
      <c r="B50" s="69" t="s">
        <v>1283</v>
      </c>
      <c r="C50" s="81" t="s">
        <v>62</v>
      </c>
      <c r="D50" s="81" t="s">
        <v>5</v>
      </c>
      <c r="E50" s="81" t="str">
        <f t="shared" si="0"/>
        <v>last</v>
      </c>
      <c r="F50" s="81">
        <f t="shared" si="1"/>
        <v>1</v>
      </c>
      <c r="G50" s="379">
        <f>'SETUP Questions'!Q54</f>
        <v>100</v>
      </c>
      <c r="H50" s="233"/>
      <c r="I50" s="234" t="str">
        <f>IF('SETUP Questions'!V54=1,"ERRORE",IF(LEFT(H50,1)="E",IF('SETUP Questions'!J54&lt;&gt;"","ERROR!","E"),LEFT(H50,1)))</f>
        <v/>
      </c>
      <c r="J50" s="235" t="str">
        <f>IF('SETUP Questions'!V54=1,"There is a fatal error on weighting! Check setup",IF(LEFT(H50,1)="E",IF('SETUP Questions'!J54&lt;&gt;"","A weight has been assigned to this question. 'E' answer is incoherent!",""),""))</f>
        <v/>
      </c>
      <c r="K50" s="231" t="str">
        <f t="shared" si="2"/>
        <v/>
      </c>
      <c r="L50" s="158" t="e">
        <f>IF(I50&lt;&gt;0,K50*'SETUP Questions'!Q54/100,0)</f>
        <v>#VALUE!</v>
      </c>
      <c r="M50" s="158" t="str">
        <f t="shared" si="3"/>
        <v>PA6.5.1</v>
      </c>
      <c r="N50" s="158" t="e">
        <f t="shared" si="4"/>
        <v>#VALUE!</v>
      </c>
      <c r="O50" s="158" t="e">
        <f t="shared" si="5"/>
        <v>#VALUE!</v>
      </c>
      <c r="P50" s="230" t="e">
        <f t="shared" si="6"/>
        <v>#VALUE!</v>
      </c>
      <c r="Q50" s="264"/>
    </row>
    <row r="51" spans="1:17" ht="50.1" customHeight="1" x14ac:dyDescent="0.25">
      <c r="A51" s="239" t="s">
        <v>473</v>
      </c>
      <c r="B51" s="67" t="s">
        <v>1290</v>
      </c>
      <c r="C51" s="76" t="s">
        <v>62</v>
      </c>
      <c r="D51" s="76" t="s">
        <v>5</v>
      </c>
      <c r="E51" s="76" t="str">
        <f t="shared" si="0"/>
        <v>last</v>
      </c>
      <c r="F51" s="76">
        <f t="shared" si="1"/>
        <v>1</v>
      </c>
      <c r="G51" s="378">
        <f>'SETUP Questions'!Q55</f>
        <v>100</v>
      </c>
      <c r="H51" s="236"/>
      <c r="I51" s="237" t="str">
        <f>IF('SETUP Questions'!V55=1,"ERRORE",IF(LEFT(H51,1)="E",IF('SETUP Questions'!J55&lt;&gt;"","ERROR!","E"),LEFT(H51,1)))</f>
        <v/>
      </c>
      <c r="J51" s="238" t="str">
        <f>IF('SETUP Questions'!V55=1,"There is a fatal error on weighting! Check setup",IF(LEFT(H51,1)="E",IF('SETUP Questions'!J55&lt;&gt;"","A weight has been assigned to this question. 'E' answer is incoherent!",""),""))</f>
        <v/>
      </c>
      <c r="K51" s="231" t="str">
        <f t="shared" si="2"/>
        <v/>
      </c>
      <c r="L51" s="158" t="e">
        <f>IF(I51&lt;&gt;0,K51*'SETUP Questions'!Q55/100,0)</f>
        <v>#VALUE!</v>
      </c>
      <c r="M51" s="158" t="str">
        <f t="shared" si="3"/>
        <v>PA7.1.1</v>
      </c>
      <c r="N51" s="158" t="e">
        <f t="shared" si="4"/>
        <v>#VALUE!</v>
      </c>
      <c r="O51" s="158" t="e">
        <f t="shared" si="5"/>
        <v>#VALUE!</v>
      </c>
      <c r="P51" s="230" t="e">
        <f t="shared" si="6"/>
        <v>#VALUE!</v>
      </c>
      <c r="Q51" s="264"/>
    </row>
    <row r="52" spans="1:17" ht="50.1" customHeight="1" x14ac:dyDescent="0.25">
      <c r="A52" s="175" t="s">
        <v>472</v>
      </c>
      <c r="B52" s="68" t="s">
        <v>1297</v>
      </c>
      <c r="C52" s="80" t="s">
        <v>62</v>
      </c>
      <c r="D52" s="80" t="s">
        <v>5</v>
      </c>
      <c r="E52" s="80" t="str">
        <f t="shared" si="0"/>
        <v>last</v>
      </c>
      <c r="F52" s="80">
        <f t="shared" si="1"/>
        <v>1</v>
      </c>
      <c r="G52" s="376">
        <f>'SETUP Questions'!Q56</f>
        <v>100</v>
      </c>
      <c r="H52" s="169"/>
      <c r="I52" s="170" t="str">
        <f>IF('SETUP Questions'!V56=1,"ERRORE",IF(LEFT(H52,1)="E",IF('SETUP Questions'!J56&lt;&gt;"","ERROR!","E"),LEFT(H52,1)))</f>
        <v/>
      </c>
      <c r="J52" s="174" t="str">
        <f>IF('SETUP Questions'!V56=1,"There is a fatal error on weighting! Check setup",IF(LEFT(H52,1)="E",IF('SETUP Questions'!J56&lt;&gt;"","A weight has been assigned to this question. 'E' answer is incoherent!",""),""))</f>
        <v/>
      </c>
      <c r="K52" s="231" t="str">
        <f t="shared" si="2"/>
        <v/>
      </c>
      <c r="L52" s="158" t="e">
        <f>IF(I52&lt;&gt;0,K52*'SETUP Questions'!Q56/100,0)</f>
        <v>#VALUE!</v>
      </c>
      <c r="M52" s="158" t="str">
        <f t="shared" si="3"/>
        <v>PA7.1.2</v>
      </c>
      <c r="N52" s="158" t="e">
        <f t="shared" si="4"/>
        <v>#VALUE!</v>
      </c>
      <c r="O52" s="158" t="e">
        <f t="shared" si="5"/>
        <v>#VALUE!</v>
      </c>
      <c r="P52" s="230" t="e">
        <f t="shared" si="6"/>
        <v>#VALUE!</v>
      </c>
      <c r="Q52" s="264"/>
    </row>
    <row r="53" spans="1:17" ht="50.1" customHeight="1" x14ac:dyDescent="0.25">
      <c r="A53" s="175" t="s">
        <v>1398</v>
      </c>
      <c r="B53" s="68" t="s">
        <v>1304</v>
      </c>
      <c r="C53" s="80" t="s">
        <v>62</v>
      </c>
      <c r="D53" s="80" t="s">
        <v>5</v>
      </c>
      <c r="E53" s="80" t="str">
        <f t="shared" si="0"/>
        <v>last</v>
      </c>
      <c r="F53" s="80">
        <f t="shared" si="1"/>
        <v>1</v>
      </c>
      <c r="G53" s="376">
        <f>'SETUP Questions'!Q57</f>
        <v>100</v>
      </c>
      <c r="H53" s="169"/>
      <c r="I53" s="170" t="str">
        <f>IF('SETUP Questions'!V57=1,"ERRORE",IF(LEFT(H53,1)="E",IF('SETUP Questions'!J57&lt;&gt;"","ERROR!","E"),LEFT(H53,1)))</f>
        <v/>
      </c>
      <c r="J53" s="174" t="str">
        <f>IF('SETUP Questions'!V57=1,"There is a fatal error on weighting! Check setup",IF(LEFT(H53,1)="E",IF('SETUP Questions'!J57&lt;&gt;"","A weight has been assigned to this question. 'E' answer is incoherent!",""),""))</f>
        <v/>
      </c>
      <c r="K53" s="231" t="str">
        <f t="shared" si="2"/>
        <v/>
      </c>
      <c r="L53" s="158" t="e">
        <f>IF(I53&lt;&gt;0,K53*'SETUP Questions'!Q57/100,0)</f>
        <v>#VALUE!</v>
      </c>
      <c r="M53" s="158" t="str">
        <f t="shared" si="3"/>
        <v>PA7.1.3</v>
      </c>
      <c r="N53" s="158" t="e">
        <f t="shared" si="4"/>
        <v>#VALUE!</v>
      </c>
      <c r="O53" s="158" t="e">
        <f t="shared" si="5"/>
        <v>#VALUE!</v>
      </c>
      <c r="P53" s="230" t="e">
        <f t="shared" si="6"/>
        <v>#VALUE!</v>
      </c>
      <c r="Q53" s="264"/>
    </row>
    <row r="54" spans="1:17" ht="50.1" customHeight="1" x14ac:dyDescent="0.25">
      <c r="A54" s="175" t="s">
        <v>471</v>
      </c>
      <c r="B54" s="68" t="s">
        <v>1311</v>
      </c>
      <c r="C54" s="80" t="s">
        <v>62</v>
      </c>
      <c r="D54" s="80" t="s">
        <v>5</v>
      </c>
      <c r="E54" s="80" t="str">
        <f t="shared" si="0"/>
        <v>last</v>
      </c>
      <c r="F54" s="80">
        <f t="shared" si="1"/>
        <v>1</v>
      </c>
      <c r="G54" s="376">
        <f>'SETUP Questions'!Q58</f>
        <v>100</v>
      </c>
      <c r="H54" s="169"/>
      <c r="I54" s="170" t="str">
        <f>IF('SETUP Questions'!V58=1,"ERRORE",IF(LEFT(H54,1)="E",IF('SETUP Questions'!J58&lt;&gt;"","ERROR!","E"),LEFT(H54,1)))</f>
        <v/>
      </c>
      <c r="J54" s="174" t="str">
        <f>IF('SETUP Questions'!V58=1,"There is a fatal error on weighting! Check setup",IF(LEFT(H54,1)="E",IF('SETUP Questions'!J58&lt;&gt;"","A weight has been assigned to this question. 'E' answer is incoherent!",""),""))</f>
        <v/>
      </c>
      <c r="K54" s="231" t="str">
        <f t="shared" si="2"/>
        <v/>
      </c>
      <c r="L54" s="158" t="e">
        <f>IF(I54&lt;&gt;0,K54*'SETUP Questions'!Q58/100,0)</f>
        <v>#VALUE!</v>
      </c>
      <c r="M54" s="158" t="str">
        <f t="shared" si="3"/>
        <v>PA7.1.4</v>
      </c>
      <c r="N54" s="158" t="e">
        <f t="shared" si="4"/>
        <v>#VALUE!</v>
      </c>
      <c r="O54" s="158" t="e">
        <f t="shared" si="5"/>
        <v>#VALUE!</v>
      </c>
      <c r="P54" s="230" t="e">
        <f t="shared" si="6"/>
        <v>#VALUE!</v>
      </c>
      <c r="Q54" s="264"/>
    </row>
    <row r="55" spans="1:17" ht="50.1" customHeight="1" thickBot="1" x14ac:dyDescent="0.3">
      <c r="A55" s="137" t="s">
        <v>1518</v>
      </c>
      <c r="B55" s="42" t="s">
        <v>1347</v>
      </c>
      <c r="C55" s="78" t="s">
        <v>62</v>
      </c>
      <c r="D55" s="78" t="s">
        <v>5</v>
      </c>
      <c r="E55" s="78" t="str">
        <f t="shared" si="0"/>
        <v>last</v>
      </c>
      <c r="F55" s="78">
        <f t="shared" si="1"/>
        <v>1</v>
      </c>
      <c r="G55" s="377">
        <f>'SETUP Questions'!Q59</f>
        <v>100</v>
      </c>
      <c r="H55" s="240"/>
      <c r="I55" s="241" t="str">
        <f>IF('SETUP Questions'!V59=1,"ERRORE",IF(LEFT(H55,1)="E",IF('SETUP Questions'!J59&lt;&gt;"","ERROR!","E"),LEFT(H55,1)))</f>
        <v/>
      </c>
      <c r="J55" s="242" t="str">
        <f>IF('SETUP Questions'!V59=1,"There is a fatal error on weighting! Check setup",IF(LEFT(H55,1)="E",IF('SETUP Questions'!J59&lt;&gt;"","A weight has been assigned to this question. 'E' answer is incoherent!",""),""))</f>
        <v/>
      </c>
      <c r="K55" s="231" t="str">
        <f t="shared" si="2"/>
        <v/>
      </c>
      <c r="L55" s="158" t="e">
        <f>IF(I55&lt;&gt;0,K55*'SETUP Questions'!Q59/100,0)</f>
        <v>#VALUE!</v>
      </c>
      <c r="M55" s="158" t="str">
        <f t="shared" si="3"/>
        <v>PA7.1.5</v>
      </c>
      <c r="N55" s="158" t="e">
        <f t="shared" si="4"/>
        <v>#VALUE!</v>
      </c>
      <c r="O55" s="158" t="e">
        <f t="shared" si="5"/>
        <v>#VALUE!</v>
      </c>
      <c r="P55" s="230" t="e">
        <f t="shared" si="6"/>
        <v>#VALUE!</v>
      </c>
      <c r="Q55" s="264"/>
    </row>
    <row r="56" spans="1:17" ht="50.1" customHeight="1" thickTop="1" x14ac:dyDescent="0.25">
      <c r="A56" s="239" t="s">
        <v>470</v>
      </c>
      <c r="B56" s="67" t="s">
        <v>1318</v>
      </c>
      <c r="C56" s="76" t="s">
        <v>62</v>
      </c>
      <c r="D56" s="76" t="s">
        <v>5</v>
      </c>
      <c r="E56" s="76" t="str">
        <f t="shared" si="0"/>
        <v>last</v>
      </c>
      <c r="F56" s="76">
        <f t="shared" si="1"/>
        <v>1</v>
      </c>
      <c r="G56" s="378">
        <f>'SETUP Questions'!Q60</f>
        <v>100</v>
      </c>
      <c r="H56" s="236"/>
      <c r="I56" s="237" t="str">
        <f>IF('SETUP Questions'!V60=1,"ERRORE",IF(LEFT(H56,1)="E",IF('SETUP Questions'!J60&lt;&gt;"","ERROR!","E"),LEFT(H56,1)))</f>
        <v/>
      </c>
      <c r="J56" s="238" t="str">
        <f>IF('SETUP Questions'!V60=1,"There is a fatal error on weighting! Check setup",IF(LEFT(H56,1)="E",IF('SETUP Questions'!J60&lt;&gt;"","A weight has been assigned to this question. 'E' answer is incoherent!",""),""))</f>
        <v/>
      </c>
      <c r="K56" s="231" t="str">
        <f t="shared" si="2"/>
        <v/>
      </c>
      <c r="L56" s="158" t="e">
        <f>IF(I56&lt;&gt;0,K56*'SETUP Questions'!Q60/100,0)</f>
        <v>#VALUE!</v>
      </c>
      <c r="M56" s="158" t="str">
        <f t="shared" si="3"/>
        <v>PA7.2.1</v>
      </c>
      <c r="N56" s="158" t="e">
        <f t="shared" si="4"/>
        <v>#VALUE!</v>
      </c>
      <c r="O56" s="158" t="e">
        <f t="shared" si="5"/>
        <v>#VALUE!</v>
      </c>
      <c r="P56" s="230" t="e">
        <f t="shared" si="6"/>
        <v>#VALUE!</v>
      </c>
      <c r="Q56" s="264"/>
    </row>
    <row r="57" spans="1:17" ht="50.1" customHeight="1" x14ac:dyDescent="0.25">
      <c r="A57" s="175" t="s">
        <v>469</v>
      </c>
      <c r="B57" s="68" t="s">
        <v>1325</v>
      </c>
      <c r="C57" s="80" t="s">
        <v>62</v>
      </c>
      <c r="D57" s="80" t="s">
        <v>5</v>
      </c>
      <c r="E57" s="80" t="str">
        <f t="shared" si="0"/>
        <v>last</v>
      </c>
      <c r="F57" s="80">
        <f t="shared" si="1"/>
        <v>1</v>
      </c>
      <c r="G57" s="376">
        <f>'SETUP Questions'!Q61</f>
        <v>100</v>
      </c>
      <c r="H57" s="169"/>
      <c r="I57" s="170" t="str">
        <f>IF('SETUP Questions'!V61=1,"ERRORE",IF(LEFT(H57,1)="E",IF('SETUP Questions'!J61&lt;&gt;"","ERROR!","E"),LEFT(H57,1)))</f>
        <v/>
      </c>
      <c r="J57" s="174" t="str">
        <f>IF('SETUP Questions'!V61=1,"There is a fatal error on weighting! Check setup",IF(LEFT(H57,1)="E",IF('SETUP Questions'!J61&lt;&gt;"","A weight has been assigned to this question. 'E' answer is incoherent!",""),""))</f>
        <v/>
      </c>
      <c r="K57" s="231" t="str">
        <f t="shared" si="2"/>
        <v/>
      </c>
      <c r="L57" s="158" t="e">
        <f>IF(I57&lt;&gt;0,K57*'SETUP Questions'!Q61/100,0)</f>
        <v>#VALUE!</v>
      </c>
      <c r="M57" s="158" t="str">
        <f t="shared" si="3"/>
        <v>PA7.3.1</v>
      </c>
      <c r="N57" s="158" t="e">
        <f t="shared" si="4"/>
        <v>#VALUE!</v>
      </c>
      <c r="O57" s="158" t="e">
        <f t="shared" si="5"/>
        <v>#VALUE!</v>
      </c>
      <c r="P57" s="230" t="e">
        <f t="shared" si="6"/>
        <v>#VALUE!</v>
      </c>
      <c r="Q57" s="264"/>
    </row>
    <row r="58" spans="1:17" ht="50.1" customHeight="1" x14ac:dyDescent="0.25">
      <c r="A58" s="175" t="s">
        <v>468</v>
      </c>
      <c r="B58" s="68" t="s">
        <v>1332</v>
      </c>
      <c r="C58" s="80" t="s">
        <v>62</v>
      </c>
      <c r="D58" s="80" t="s">
        <v>5</v>
      </c>
      <c r="E58" s="80" t="str">
        <f t="shared" si="0"/>
        <v>last</v>
      </c>
      <c r="F58" s="80">
        <f t="shared" si="1"/>
        <v>1</v>
      </c>
      <c r="G58" s="376">
        <f>'SETUP Questions'!Q62</f>
        <v>100</v>
      </c>
      <c r="H58" s="169"/>
      <c r="I58" s="170" t="str">
        <f>IF('SETUP Questions'!V62=1,"ERRORE",IF(LEFT(H58,1)="E",IF('SETUP Questions'!J62&lt;&gt;"","ERROR!","E"),LEFT(H58,1)))</f>
        <v/>
      </c>
      <c r="J58" s="174" t="str">
        <f>IF('SETUP Questions'!V62=1,"There is a fatal error on weighting! Check setup",IF(LEFT(H58,1)="E",IF('SETUP Questions'!J62&lt;&gt;"","A weight has been assigned to this question. 'E' answer is incoherent!",""),""))</f>
        <v/>
      </c>
      <c r="K58" s="231" t="str">
        <f t="shared" si="2"/>
        <v/>
      </c>
      <c r="L58" s="158" t="e">
        <f>IF(I58&lt;&gt;0,K58*'SETUP Questions'!Q62/100,0)</f>
        <v>#VALUE!</v>
      </c>
      <c r="M58" s="158" t="str">
        <f t="shared" si="3"/>
        <v>PA7.4.1</v>
      </c>
      <c r="N58" s="158" t="e">
        <f t="shared" si="4"/>
        <v>#VALUE!</v>
      </c>
      <c r="O58" s="158" t="e">
        <f t="shared" si="5"/>
        <v>#VALUE!</v>
      </c>
      <c r="P58" s="230" t="e">
        <f t="shared" si="6"/>
        <v>#VALUE!</v>
      </c>
      <c r="Q58" s="264"/>
    </row>
    <row r="59" spans="1:17" ht="50.1" customHeight="1" thickBot="1" x14ac:dyDescent="0.3">
      <c r="A59" s="232" t="s">
        <v>467</v>
      </c>
      <c r="B59" s="69" t="s">
        <v>1339</v>
      </c>
      <c r="C59" s="81" t="s">
        <v>62</v>
      </c>
      <c r="D59" s="81" t="s">
        <v>5</v>
      </c>
      <c r="E59" s="81" t="str">
        <f t="shared" si="0"/>
        <v>last</v>
      </c>
      <c r="F59" s="81">
        <f t="shared" si="1"/>
        <v>1</v>
      </c>
      <c r="G59" s="379">
        <f>'SETUP Questions'!Q63</f>
        <v>100</v>
      </c>
      <c r="H59" s="233"/>
      <c r="I59" s="234" t="str">
        <f>IF('SETUP Questions'!V63=1,"ERRORE",IF(LEFT(H59,1)="E",IF('SETUP Questions'!J63&lt;&gt;"","ERROR!","E"),LEFT(H59,1)))</f>
        <v/>
      </c>
      <c r="J59" s="235" t="str">
        <f>IF('SETUP Questions'!V63=1,"There is a fatal error on weighting! Check setup",IF(LEFT(H59,1)="E",IF('SETUP Questions'!J63&lt;&gt;"","A weight has been assigned to this question. 'E' answer is incoherent!",""),""))</f>
        <v/>
      </c>
      <c r="K59" s="231" t="str">
        <f t="shared" si="2"/>
        <v/>
      </c>
      <c r="L59" s="158" t="e">
        <f>IF(I59&lt;&gt;0,K59*'SETUP Questions'!Q63/100,0)</f>
        <v>#VALUE!</v>
      </c>
      <c r="M59" s="158" t="str">
        <f t="shared" si="3"/>
        <v>PA7.5.1</v>
      </c>
      <c r="N59" s="158" t="e">
        <f t="shared" si="4"/>
        <v>#VALUE!</v>
      </c>
      <c r="O59" s="158" t="e">
        <f t="shared" si="5"/>
        <v>#VALUE!</v>
      </c>
      <c r="P59" s="230" t="e">
        <f t="shared" si="6"/>
        <v>#VALUE!</v>
      </c>
      <c r="Q59" s="264"/>
    </row>
    <row r="60" spans="1:17" ht="75" x14ac:dyDescent="0.25">
      <c r="A60" s="239" t="s">
        <v>1401</v>
      </c>
      <c r="B60" s="67" t="s">
        <v>1686</v>
      </c>
      <c r="C60" s="76" t="s">
        <v>62</v>
      </c>
      <c r="D60" s="76" t="s">
        <v>5</v>
      </c>
      <c r="E60" s="76" t="str">
        <f t="shared" si="0"/>
        <v>last</v>
      </c>
      <c r="F60" s="76">
        <f t="shared" si="1"/>
        <v>1</v>
      </c>
      <c r="G60" s="378">
        <f>'SETUP Questions'!Q64</f>
        <v>100</v>
      </c>
      <c r="H60" s="236"/>
      <c r="I60" s="237" t="str">
        <f>IF('SETUP Questions'!V64=1,"ERRORE",IF(LEFT(H60,1)="E",IF('SETUP Questions'!J64&lt;&gt;"","ERROR!","E"),LEFT(H60,1)))</f>
        <v/>
      </c>
      <c r="J60" s="238" t="str">
        <f>IF('SETUP Questions'!V64=1,"There is a fatal error on weighting! Check setup",IF(LEFT(H60,1)="E",IF('SETUP Questions'!J64&lt;&gt;"","A weight has been assigned to this question. 'E' answer is incoherent!",""),""))</f>
        <v/>
      </c>
      <c r="K60" s="231" t="str">
        <f t="shared" si="2"/>
        <v/>
      </c>
      <c r="L60" s="158" t="e">
        <f>IF(I60&lt;&gt;0,K60*'SETUP Questions'!Q64/100,0)</f>
        <v>#VALUE!</v>
      </c>
      <c r="M60" s="158" t="str">
        <f t="shared" si="3"/>
        <v>PA8.1.1</v>
      </c>
      <c r="N60" s="158" t="e">
        <f t="shared" si="4"/>
        <v>#VALUE!</v>
      </c>
      <c r="O60" s="158" t="e">
        <f t="shared" si="5"/>
        <v>#VALUE!</v>
      </c>
      <c r="P60" s="230" t="e">
        <f t="shared" si="6"/>
        <v>#VALUE!</v>
      </c>
      <c r="Q60" s="264"/>
    </row>
    <row r="61" spans="1:17" ht="50.1" customHeight="1" x14ac:dyDescent="0.25">
      <c r="A61" s="175" t="s">
        <v>1403</v>
      </c>
      <c r="B61" s="68" t="s">
        <v>1358</v>
      </c>
      <c r="C61" s="80" t="s">
        <v>62</v>
      </c>
      <c r="D61" s="80" t="s">
        <v>5</v>
      </c>
      <c r="E61" s="80" t="str">
        <f t="shared" si="0"/>
        <v>last</v>
      </c>
      <c r="F61" s="80">
        <f t="shared" si="1"/>
        <v>1</v>
      </c>
      <c r="G61" s="376">
        <f>'SETUP Questions'!Q65</f>
        <v>100</v>
      </c>
      <c r="H61" s="169"/>
      <c r="I61" s="170" t="str">
        <f>IF('SETUP Questions'!V65=1,"ERRORE",IF(LEFT(H61,1)="E",IF('SETUP Questions'!J65&lt;&gt;"","ERROR!","E"),LEFT(H61,1)))</f>
        <v/>
      </c>
      <c r="J61" s="174" t="str">
        <f>IF('SETUP Questions'!V65=1,"There is a fatal error on weighting! Check setup",IF(LEFT(H61,1)="E",IF('SETUP Questions'!J65&lt;&gt;"","A weight has been assigned to this question. 'E' answer is incoherent!",""),""))</f>
        <v/>
      </c>
      <c r="K61" s="231" t="str">
        <f t="shared" si="2"/>
        <v/>
      </c>
      <c r="L61" s="158" t="e">
        <f>IF(I61&lt;&gt;0,K61*'SETUP Questions'!Q65/100,0)</f>
        <v>#VALUE!</v>
      </c>
      <c r="M61" s="158" t="str">
        <f t="shared" si="3"/>
        <v>PA8.1.2</v>
      </c>
      <c r="N61" s="158" t="e">
        <f t="shared" si="4"/>
        <v>#VALUE!</v>
      </c>
      <c r="O61" s="158" t="e">
        <f t="shared" si="5"/>
        <v>#VALUE!</v>
      </c>
      <c r="P61" s="230" t="e">
        <f t="shared" si="6"/>
        <v>#VALUE!</v>
      </c>
      <c r="Q61" s="264"/>
    </row>
    <row r="62" spans="1:17" ht="50.1" customHeight="1" x14ac:dyDescent="0.25">
      <c r="A62" s="175" t="s">
        <v>1406</v>
      </c>
      <c r="B62" s="68" t="s">
        <v>1697</v>
      </c>
      <c r="C62" s="80" t="s">
        <v>62</v>
      </c>
      <c r="D62" s="80" t="s">
        <v>5</v>
      </c>
      <c r="E62" s="80" t="str">
        <f t="shared" si="0"/>
        <v>last</v>
      </c>
      <c r="F62" s="80">
        <f t="shared" si="1"/>
        <v>1</v>
      </c>
      <c r="G62" s="376">
        <f>'SETUP Questions'!Q66</f>
        <v>100</v>
      </c>
      <c r="H62" s="169"/>
      <c r="I62" s="170" t="str">
        <f>IF('SETUP Questions'!V66=1,"ERRORE",IF(LEFT(H62,1)="E",IF('SETUP Questions'!J66&lt;&gt;"","ERROR!","E"),LEFT(H62,1)))</f>
        <v/>
      </c>
      <c r="J62" s="174" t="str">
        <f>IF('SETUP Questions'!V66=1,"There is a fatal error on weighting! Check setup",IF(LEFT(H62,1)="E",IF('SETUP Questions'!J66&lt;&gt;"","A weight has been assigned to this question. 'E' answer is incoherent!",""),""))</f>
        <v/>
      </c>
      <c r="K62" s="231" t="str">
        <f t="shared" si="2"/>
        <v/>
      </c>
      <c r="L62" s="158" t="e">
        <f>IF(I62&lt;&gt;0,K62*'SETUP Questions'!Q66/100,0)</f>
        <v>#VALUE!</v>
      </c>
      <c r="M62" s="158" t="str">
        <f t="shared" si="3"/>
        <v>PA8.2.1</v>
      </c>
      <c r="N62" s="158" t="e">
        <f t="shared" si="4"/>
        <v>#VALUE!</v>
      </c>
      <c r="O62" s="158" t="e">
        <f t="shared" si="5"/>
        <v>#VALUE!</v>
      </c>
      <c r="P62" s="230" t="e">
        <f t="shared" si="6"/>
        <v>#VALUE!</v>
      </c>
      <c r="Q62" s="264"/>
    </row>
    <row r="63" spans="1:17" ht="50.1" customHeight="1" x14ac:dyDescent="0.25">
      <c r="A63" s="175" t="s">
        <v>1409</v>
      </c>
      <c r="B63" s="68" t="s">
        <v>1372</v>
      </c>
      <c r="C63" s="80" t="s">
        <v>62</v>
      </c>
      <c r="D63" s="80" t="s">
        <v>5</v>
      </c>
      <c r="E63" s="80" t="str">
        <f t="shared" si="0"/>
        <v>last</v>
      </c>
      <c r="F63" s="80">
        <f t="shared" si="1"/>
        <v>1</v>
      </c>
      <c r="G63" s="376">
        <f>'SETUP Questions'!Q67</f>
        <v>100</v>
      </c>
      <c r="H63" s="169"/>
      <c r="I63" s="170" t="str">
        <f>IF('SETUP Questions'!V67=1,"ERRORE",IF(LEFT(H63,1)="E",IF('SETUP Questions'!J67&lt;&gt;"","ERROR!","E"),LEFT(H63,1)))</f>
        <v/>
      </c>
      <c r="J63" s="174" t="str">
        <f>IF('SETUP Questions'!V67=1,"There is a fatal error on weighting! Check setup",IF(LEFT(H63,1)="E",IF('SETUP Questions'!J67&lt;&gt;"","A weight has been assigned to this question. 'E' answer is incoherent!",""),""))</f>
        <v/>
      </c>
      <c r="K63" s="231" t="str">
        <f t="shared" si="2"/>
        <v/>
      </c>
      <c r="L63" s="158" t="e">
        <f>IF(I63&lt;&gt;0,K63*'SETUP Questions'!Q67/100,0)</f>
        <v>#VALUE!</v>
      </c>
      <c r="M63" s="158" t="str">
        <f t="shared" si="3"/>
        <v>PA8.3.1</v>
      </c>
      <c r="N63" s="158" t="e">
        <f t="shared" si="4"/>
        <v>#VALUE!</v>
      </c>
      <c r="O63" s="158" t="e">
        <f t="shared" si="5"/>
        <v>#VALUE!</v>
      </c>
      <c r="P63" s="230" t="e">
        <f t="shared" si="6"/>
        <v>#VALUE!</v>
      </c>
      <c r="Q63" s="264"/>
    </row>
    <row r="64" spans="1:17" ht="50.1" customHeight="1" thickBot="1" x14ac:dyDescent="0.3">
      <c r="A64" s="232" t="s">
        <v>1417</v>
      </c>
      <c r="B64" s="69" t="s">
        <v>1412</v>
      </c>
      <c r="C64" s="81" t="s">
        <v>62</v>
      </c>
      <c r="D64" s="81" t="s">
        <v>5</v>
      </c>
      <c r="E64" s="81" t="str">
        <f t="shared" si="0"/>
        <v>last</v>
      </c>
      <c r="F64" s="81">
        <f t="shared" si="1"/>
        <v>1</v>
      </c>
      <c r="G64" s="379">
        <f>'SETUP Questions'!Q68</f>
        <v>100</v>
      </c>
      <c r="H64" s="233"/>
      <c r="I64" s="234" t="str">
        <f>IF('SETUP Questions'!V68=1,"ERRORE",IF(LEFT(H64,1)="E",IF('SETUP Questions'!J68&lt;&gt;"","ERROR!","E"),LEFT(H64,1)))</f>
        <v/>
      </c>
      <c r="J64" s="235" t="str">
        <f>IF('SETUP Questions'!V68=1,"There is a fatal error on weighting! Check setup",IF(LEFT(H64,1)="E",IF('SETUP Questions'!J68&lt;&gt;"","A weight has been assigned to this question. 'E' answer is incoherent!",""),""))</f>
        <v/>
      </c>
      <c r="K64" s="231" t="str">
        <f t="shared" si="2"/>
        <v/>
      </c>
      <c r="L64" s="158" t="e">
        <f>IF(I64&lt;&gt;0,K64*'SETUP Questions'!Q68/100,0)</f>
        <v>#VALUE!</v>
      </c>
      <c r="M64" s="158" t="str">
        <f t="shared" si="3"/>
        <v>PA8.4.1</v>
      </c>
      <c r="N64" s="158" t="e">
        <f t="shared" si="4"/>
        <v>#VALUE!</v>
      </c>
      <c r="O64" s="158" t="e">
        <f t="shared" si="5"/>
        <v>#VALUE!</v>
      </c>
      <c r="P64" s="230" t="e">
        <f t="shared" si="6"/>
        <v>#VALUE!</v>
      </c>
      <c r="Q64" s="264"/>
    </row>
  </sheetData>
  <sheetProtection algorithmName="SHA-512" hashValue="6NBooNIiMGut1fFCbSsMfuKnDrhe1JzsN68MrraNyuxY0ejRLvu+RZDAw7dIrHAPt2rRLyOkVG923gPGzH3yAA==" saltValue="RzrUz2H7PGHj0W1DUImHmw==" spinCount="100000" sheet="1" selectLockedCells="1"/>
  <autoFilter ref="M1:P2"/>
  <sortState ref="M1:Y18">
    <sortCondition ref="M1:M18"/>
  </sortState>
  <phoneticPr fontId="35" type="noConversion"/>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63">
        <x14:dataValidation type="list" allowBlank="1" showInputMessage="1" showErrorMessage="1">
          <x14:formula1>
            <xm:f>'Matrice domande-risposte'!$D$3:$D$7</xm:f>
          </x14:formula1>
          <xm:sqref>H2</xm:sqref>
        </x14:dataValidation>
        <x14:dataValidation type="list" allowBlank="1" showInputMessage="1" showErrorMessage="1">
          <x14:formula1>
            <xm:f>'Matrice domande-risposte'!$D$9:$D$13</xm:f>
          </x14:formula1>
          <xm:sqref>H3</xm:sqref>
        </x14:dataValidation>
        <x14:dataValidation type="list" allowBlank="1" showInputMessage="1" showErrorMessage="1">
          <x14:formula1>
            <xm:f>'Matrice domande-risposte'!$D$15:$D$19</xm:f>
          </x14:formula1>
          <xm:sqref>H4</xm:sqref>
        </x14:dataValidation>
        <x14:dataValidation type="list" allowBlank="1" showInputMessage="1" showErrorMessage="1">
          <x14:formula1>
            <xm:f>'Matrice domande-risposte'!$D$21:$D$25</xm:f>
          </x14:formula1>
          <xm:sqref>H5</xm:sqref>
        </x14:dataValidation>
        <x14:dataValidation type="list" allowBlank="1" showInputMessage="1" showErrorMessage="1">
          <x14:formula1>
            <xm:f>'Matrice domande-risposte'!$D$27:$D$30</xm:f>
          </x14:formula1>
          <xm:sqref>H6</xm:sqref>
        </x14:dataValidation>
        <x14:dataValidation type="list" allowBlank="1" showInputMessage="1" showErrorMessage="1">
          <x14:formula1>
            <xm:f>'Matrice domande-risposte'!$D$32:$D$35</xm:f>
          </x14:formula1>
          <xm:sqref>H7</xm:sqref>
        </x14:dataValidation>
        <x14:dataValidation type="list" allowBlank="1" showInputMessage="1" showErrorMessage="1">
          <x14:formula1>
            <xm:f>'Matrice domande-risposte'!$D$37:$D$40</xm:f>
          </x14:formula1>
          <xm:sqref>H8</xm:sqref>
        </x14:dataValidation>
        <x14:dataValidation type="list" allowBlank="1" showInputMessage="1" showErrorMessage="1">
          <x14:formula1>
            <xm:f>'Matrice domande-risposte'!$D$42:$D$45</xm:f>
          </x14:formula1>
          <xm:sqref>H9</xm:sqref>
        </x14:dataValidation>
        <x14:dataValidation type="list" allowBlank="1" showInputMessage="1" showErrorMessage="1">
          <x14:formula1>
            <xm:f>'Matrice domande-risposte'!$D$47:$D$50</xm:f>
          </x14:formula1>
          <xm:sqref>H10</xm:sqref>
        </x14:dataValidation>
        <x14:dataValidation type="list" allowBlank="1" showInputMessage="1" showErrorMessage="1">
          <x14:formula1>
            <xm:f>'Matrice domande-risposte'!$D$52:$D$55</xm:f>
          </x14:formula1>
          <xm:sqref>H11</xm:sqref>
        </x14:dataValidation>
        <x14:dataValidation type="list" allowBlank="1" showInputMessage="1" showErrorMessage="1">
          <x14:formula1>
            <xm:f>'Matrice domande-risposte'!$D$57:$D$60</xm:f>
          </x14:formula1>
          <xm:sqref>H12</xm:sqref>
        </x14:dataValidation>
        <x14:dataValidation type="list" allowBlank="1" showInputMessage="1" showErrorMessage="1">
          <x14:formula1>
            <xm:f>'Matrice domande-risposte'!$D$62:$D$65</xm:f>
          </x14:formula1>
          <xm:sqref>H13</xm:sqref>
        </x14:dataValidation>
        <x14:dataValidation type="list" allowBlank="1" showInputMessage="1" showErrorMessage="1">
          <x14:formula1>
            <xm:f>'Matrice domande-risposte'!$D$67:$D$70</xm:f>
          </x14:formula1>
          <xm:sqref>H14</xm:sqref>
        </x14:dataValidation>
        <x14:dataValidation type="list" allowBlank="1" showInputMessage="1" showErrorMessage="1">
          <x14:formula1>
            <xm:f>'Matrice domande-risposte'!$D$117:$D$120</xm:f>
          </x14:formula1>
          <xm:sqref>H24</xm:sqref>
        </x14:dataValidation>
        <x14:dataValidation type="list" allowBlank="1" showInputMessage="1" showErrorMessage="1">
          <x14:formula1>
            <xm:f>'Matrice domande-risposte'!$D$122:$D$125</xm:f>
          </x14:formula1>
          <xm:sqref>H25</xm:sqref>
        </x14:dataValidation>
        <x14:dataValidation type="list" allowBlank="1" showInputMessage="1" showErrorMessage="1">
          <x14:formula1>
            <xm:f>'Matrice domande-risposte'!$D$72:$D$75</xm:f>
          </x14:formula1>
          <xm:sqref>H15</xm:sqref>
        </x14:dataValidation>
        <x14:dataValidation type="list" allowBlank="1" showInputMessage="1" showErrorMessage="1">
          <x14:formula1>
            <xm:f>'Matrice domande-risposte'!$D$77:$D$80</xm:f>
          </x14:formula1>
          <xm:sqref>H16</xm:sqref>
        </x14:dataValidation>
        <x14:dataValidation type="list" allowBlank="1" showInputMessage="1" showErrorMessage="1">
          <x14:formula1>
            <xm:f>'Matrice domande-risposte'!$D$82:$D$85</xm:f>
          </x14:formula1>
          <xm:sqref>H17</xm:sqref>
        </x14:dataValidation>
        <x14:dataValidation type="list" allowBlank="1" showInputMessage="1" showErrorMessage="1">
          <x14:formula1>
            <xm:f>'Matrice domande-risposte'!$D$87:$D$90</xm:f>
          </x14:formula1>
          <xm:sqref>H18</xm:sqref>
        </x14:dataValidation>
        <x14:dataValidation type="list" allowBlank="1" showInputMessage="1" showErrorMessage="1">
          <x14:formula1>
            <xm:f>'Matrice domande-risposte'!$D$92:$D$95</xm:f>
          </x14:formula1>
          <xm:sqref>H19</xm:sqref>
        </x14:dataValidation>
        <x14:dataValidation type="list" allowBlank="1" showInputMessage="1" showErrorMessage="1">
          <x14:formula1>
            <xm:f>'Matrice domande-risposte'!$D$97:$D$100</xm:f>
          </x14:formula1>
          <xm:sqref>H20</xm:sqref>
        </x14:dataValidation>
        <x14:dataValidation type="list" allowBlank="1" showInputMessage="1" showErrorMessage="1">
          <x14:formula1>
            <xm:f>'Matrice domande-risposte'!$D$102:$D$105</xm:f>
          </x14:formula1>
          <xm:sqref>H21</xm:sqref>
        </x14:dataValidation>
        <x14:dataValidation type="list" allowBlank="1" showInputMessage="1" showErrorMessage="1">
          <x14:formula1>
            <xm:f>'Matrice domande-risposte'!$D$107:$D$110</xm:f>
          </x14:formula1>
          <xm:sqref>H22</xm:sqref>
        </x14:dataValidation>
        <x14:dataValidation type="list" allowBlank="1" showInputMessage="1" showErrorMessage="1">
          <x14:formula1>
            <xm:f>'Matrice domande-risposte'!$D$112:$D$115</xm:f>
          </x14:formula1>
          <xm:sqref>H23</xm:sqref>
        </x14:dataValidation>
        <x14:dataValidation type="list" allowBlank="1" showInputMessage="1" showErrorMessage="1">
          <x14:formula1>
            <xm:f>'Matrice domande-risposte'!$D$137:$D$140</xm:f>
          </x14:formula1>
          <xm:sqref>H28</xm:sqref>
        </x14:dataValidation>
        <x14:dataValidation type="list" allowBlank="1" showInputMessage="1" showErrorMessage="1">
          <x14:formula1>
            <xm:f>'Matrice domande-risposte'!$D$142:$D$145</xm:f>
          </x14:formula1>
          <xm:sqref>H29</xm:sqref>
        </x14:dataValidation>
        <x14:dataValidation type="list" allowBlank="1" showInputMessage="1" showErrorMessage="1">
          <x14:formula1>
            <xm:f>'Matrice domande-risposte'!$D$127:$D$130</xm:f>
          </x14:formula1>
          <xm:sqref>H26</xm:sqref>
        </x14:dataValidation>
        <x14:dataValidation type="list" allowBlank="1" showInputMessage="1" showErrorMessage="1">
          <x14:formula1>
            <xm:f>'Matrice domande-risposte'!$D$132:$D$135</xm:f>
          </x14:formula1>
          <xm:sqref>H27</xm:sqref>
        </x14:dataValidation>
        <x14:dataValidation type="list" allowBlank="1" showInputMessage="1" showErrorMessage="1">
          <x14:formula1>
            <xm:f>'Matrice domande-risposte'!$D$147:$D$150</xm:f>
          </x14:formula1>
          <xm:sqref>H30</xm:sqref>
        </x14:dataValidation>
        <x14:dataValidation type="list" allowBlank="1" showInputMessage="1" showErrorMessage="1">
          <x14:formula1>
            <xm:f>'Matrice domande-risposte'!$D$152:$D$155</xm:f>
          </x14:formula1>
          <xm:sqref>H31</xm:sqref>
        </x14:dataValidation>
        <x14:dataValidation type="list" allowBlank="1" showInputMessage="1" showErrorMessage="1">
          <x14:formula1>
            <xm:f>'Matrice domande-risposte'!$D$157:$D$160</xm:f>
          </x14:formula1>
          <xm:sqref>H32</xm:sqref>
        </x14:dataValidation>
        <x14:dataValidation type="list" allowBlank="1" showInputMessage="1" showErrorMessage="1">
          <x14:formula1>
            <xm:f>'Matrice domande-risposte'!$D$162:$D$165</xm:f>
          </x14:formula1>
          <xm:sqref>H33</xm:sqref>
        </x14:dataValidation>
        <x14:dataValidation type="list" allowBlank="1" showInputMessage="1" showErrorMessage="1">
          <x14:formula1>
            <xm:f>'Matrice domande-risposte'!$D$167:$D$170</xm:f>
          </x14:formula1>
          <xm:sqref>H34</xm:sqref>
        </x14:dataValidation>
        <x14:dataValidation type="list" allowBlank="1" showInputMessage="1" showErrorMessage="1">
          <x14:formula1>
            <xm:f>'Matrice domande-risposte'!$D$172:$D$175</xm:f>
          </x14:formula1>
          <xm:sqref>H35</xm:sqref>
        </x14:dataValidation>
        <x14:dataValidation type="list" allowBlank="1" showInputMessage="1" showErrorMessage="1">
          <x14:formula1>
            <xm:f>'Matrice domande-risposte'!$D$177:$D$180</xm:f>
          </x14:formula1>
          <xm:sqref>H36</xm:sqref>
        </x14:dataValidation>
        <x14:dataValidation type="list" allowBlank="1" showInputMessage="1" showErrorMessage="1">
          <x14:formula1>
            <xm:f>'Matrice domande-risposte'!$D$182:$D$185</xm:f>
          </x14:formula1>
          <xm:sqref>H37</xm:sqref>
        </x14:dataValidation>
        <x14:dataValidation type="list" allowBlank="1" showInputMessage="1" showErrorMessage="1">
          <x14:formula1>
            <xm:f>'Matrice domande-risposte'!$D$187:$D$190</xm:f>
          </x14:formula1>
          <xm:sqref>H38</xm:sqref>
        </x14:dataValidation>
        <x14:dataValidation type="list" allowBlank="1" showInputMessage="1" showErrorMessage="1">
          <x14:formula1>
            <xm:f>'Matrice domande-risposte'!$D$192:$D$195</xm:f>
          </x14:formula1>
          <xm:sqref>H39</xm:sqref>
        </x14:dataValidation>
        <x14:dataValidation type="list" allowBlank="1" showInputMessage="1" showErrorMessage="1">
          <x14:formula1>
            <xm:f>'Matrice domande-risposte'!$D$197:$D$200</xm:f>
          </x14:formula1>
          <xm:sqref>H40</xm:sqref>
        </x14:dataValidation>
        <x14:dataValidation type="list" allowBlank="1" showInputMessage="1" showErrorMessage="1">
          <x14:formula1>
            <xm:f>'Matrice domande-risposte'!$D$202:$D$205</xm:f>
          </x14:formula1>
          <xm:sqref>H41</xm:sqref>
        </x14:dataValidation>
        <x14:dataValidation type="list" allowBlank="1" showInputMessage="1" showErrorMessage="1">
          <x14:formula1>
            <xm:f>'Matrice domande-risposte'!$D$207:$D$211</xm:f>
          </x14:formula1>
          <xm:sqref>H42</xm:sqref>
        </x14:dataValidation>
        <x14:dataValidation type="list" allowBlank="1" showInputMessage="1" showErrorMessage="1">
          <x14:formula1>
            <xm:f>'Matrice domande-risposte'!$D$213:$D$217</xm:f>
          </x14:formula1>
          <xm:sqref>H43</xm:sqref>
        </x14:dataValidation>
        <x14:dataValidation type="list" allowBlank="1" showInputMessage="1" showErrorMessage="1">
          <x14:formula1>
            <xm:f>'Matrice domande-risposte'!$D$219:$D$223</xm:f>
          </x14:formula1>
          <xm:sqref>H44</xm:sqref>
        </x14:dataValidation>
        <x14:dataValidation type="list" allowBlank="1" showInputMessage="1" showErrorMessage="1">
          <x14:formula1>
            <xm:f>'Matrice domande-risposte'!$D$225:$D$229</xm:f>
          </x14:formula1>
          <xm:sqref>H45</xm:sqref>
        </x14:dataValidation>
        <x14:dataValidation type="list" allowBlank="1" showInputMessage="1" showErrorMessage="1">
          <x14:formula1>
            <xm:f>'Matrice domande-risposte'!$D$231:$D$234</xm:f>
          </x14:formula1>
          <xm:sqref>H46</xm:sqref>
        </x14:dataValidation>
        <x14:dataValidation type="list" allowBlank="1" showInputMessage="1" showErrorMessage="1">
          <x14:formula1>
            <xm:f>'Matrice domande-risposte'!$D$236:$D$239</xm:f>
          </x14:formula1>
          <xm:sqref>H47</xm:sqref>
        </x14:dataValidation>
        <x14:dataValidation type="list" allowBlank="1" showInputMessage="1" showErrorMessage="1">
          <x14:formula1>
            <xm:f>'Matrice domande-risposte'!$D$241:$D$244</xm:f>
          </x14:formula1>
          <xm:sqref>H48</xm:sqref>
        </x14:dataValidation>
        <x14:dataValidation type="list" allowBlank="1" showInputMessage="1" showErrorMessage="1">
          <x14:formula1>
            <xm:f>'Matrice domande-risposte'!$D$246:$D$249</xm:f>
          </x14:formula1>
          <xm:sqref>H49</xm:sqref>
        </x14:dataValidation>
        <x14:dataValidation type="list" allowBlank="1" showInputMessage="1" showErrorMessage="1">
          <x14:formula1>
            <xm:f>'Matrice domande-risposte'!$D$251:$D$254</xm:f>
          </x14:formula1>
          <xm:sqref>H50</xm:sqref>
        </x14:dataValidation>
        <x14:dataValidation type="list" allowBlank="1" showInputMessage="1" showErrorMessage="1">
          <x14:formula1>
            <xm:f>'Matrice domande-risposte'!$D$256:$D$259</xm:f>
          </x14:formula1>
          <xm:sqref>H51</xm:sqref>
        </x14:dataValidation>
        <x14:dataValidation type="list" allowBlank="1" showInputMessage="1" showErrorMessage="1">
          <x14:formula1>
            <xm:f>'Matrice domande-risposte'!$D$261:$D$264</xm:f>
          </x14:formula1>
          <xm:sqref>H52</xm:sqref>
        </x14:dataValidation>
        <x14:dataValidation type="list" allowBlank="1" showInputMessage="1" showErrorMessage="1">
          <x14:formula1>
            <xm:f>'Matrice domande-risposte'!$D$266:$D$269</xm:f>
          </x14:formula1>
          <xm:sqref>H53</xm:sqref>
        </x14:dataValidation>
        <x14:dataValidation type="list" allowBlank="1" showInputMessage="1" showErrorMessage="1">
          <x14:formula1>
            <xm:f>'Matrice domande-risposte'!$D$271:$D$274</xm:f>
          </x14:formula1>
          <xm:sqref>H54:H55</xm:sqref>
        </x14:dataValidation>
        <x14:dataValidation type="list" allowBlank="1" showInputMessage="1" showErrorMessage="1">
          <x14:formula1>
            <xm:f>'Matrice domande-risposte'!$D$281:$D$284</xm:f>
          </x14:formula1>
          <xm:sqref>H56</xm:sqref>
        </x14:dataValidation>
        <x14:dataValidation type="list" allowBlank="1" showInputMessage="1" showErrorMessage="1">
          <x14:formula1>
            <xm:f>'Matrice domande-risposte'!$D$286:$D$289</xm:f>
          </x14:formula1>
          <xm:sqref>H57</xm:sqref>
        </x14:dataValidation>
        <x14:dataValidation type="list" allowBlank="1" showInputMessage="1" showErrorMessage="1">
          <x14:formula1>
            <xm:f>'Matrice domande-risposte'!$D$291:$D$294</xm:f>
          </x14:formula1>
          <xm:sqref>H58</xm:sqref>
        </x14:dataValidation>
        <x14:dataValidation type="list" allowBlank="1" showInputMessage="1" showErrorMessage="1">
          <x14:formula1>
            <xm:f>'Matrice domande-risposte'!$D$296:$D$299</xm:f>
          </x14:formula1>
          <xm:sqref>H59</xm:sqref>
        </x14:dataValidation>
        <x14:dataValidation type="list" allowBlank="1" showInputMessage="1" showErrorMessage="1">
          <x14:formula1>
            <xm:f>'Matrice domande-risposte'!$D$301:$D$304</xm:f>
          </x14:formula1>
          <xm:sqref>H60</xm:sqref>
        </x14:dataValidation>
        <x14:dataValidation type="list" allowBlank="1" showInputMessage="1" showErrorMessage="1">
          <x14:formula1>
            <xm:f>'Matrice domande-risposte'!$D$306:$D$309</xm:f>
          </x14:formula1>
          <xm:sqref>H61</xm:sqref>
        </x14:dataValidation>
        <x14:dataValidation type="list" allowBlank="1" showInputMessage="1" showErrorMessage="1">
          <x14:formula1>
            <xm:f>'Matrice domande-risposte'!$D$311:$D$314</xm:f>
          </x14:formula1>
          <xm:sqref>H62</xm:sqref>
        </x14:dataValidation>
        <x14:dataValidation type="list" allowBlank="1" showInputMessage="1" showErrorMessage="1">
          <x14:formula1>
            <xm:f>'Matrice domande-risposte'!$D$321:$D$324</xm:f>
          </x14:formula1>
          <xm:sqref>H64</xm:sqref>
        </x14:dataValidation>
        <x14:dataValidation type="list" allowBlank="1" showInputMessage="1" showErrorMessage="1">
          <x14:formula1>
            <xm:f>'Matrice domande-risposte'!$D$316:$D$319</xm:f>
          </x14:formula1>
          <xm:sqref>H63</xm:sqref>
        </x14:dataValidation>
        <x14:dataValidation type="list" allowBlank="1" showInputMessage="1" showErrorMessage="1">
          <x14:formula1>
            <xm:f>'Matrice domande-risposte'!$D$276:$D$279</xm:f>
          </x14:formula1>
          <xm:sqref>H55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07D"/>
  </sheetPr>
  <dimension ref="A1:O64"/>
  <sheetViews>
    <sheetView zoomScale="80" zoomScaleNormal="80" workbookViewId="0">
      <pane ySplit="1" topLeftCell="A2" activePane="bottomLeft" state="frozen"/>
      <selection pane="bottomLeft" activeCell="C1" sqref="C1:F1048576"/>
    </sheetView>
  </sheetViews>
  <sheetFormatPr defaultRowHeight="15" x14ac:dyDescent="0.25"/>
  <cols>
    <col min="1" max="1" width="14.7109375" style="2" customWidth="1"/>
    <col min="2" max="2" width="50.7109375" style="3" customWidth="1"/>
    <col min="3" max="3" width="9.140625" style="14" hidden="1" customWidth="1"/>
    <col min="4" max="4" width="12.85546875" style="14" hidden="1" customWidth="1"/>
    <col min="5" max="6" width="12.85546875" style="82" hidden="1" customWidth="1"/>
    <col min="7" max="7" width="14.28515625" style="82" customWidth="1"/>
    <col min="8" max="8" width="24.7109375" style="7" customWidth="1"/>
    <col min="9" max="9" width="37.140625" style="5" customWidth="1"/>
    <col min="10" max="10" width="16" style="11" hidden="1" customWidth="1"/>
    <col min="11" max="11" width="23" style="5" hidden="1" customWidth="1"/>
    <col min="12" max="12" width="13.140625" style="2" hidden="1" customWidth="1"/>
    <col min="13" max="15" width="14" style="5" hidden="1" customWidth="1"/>
    <col min="16" max="16384" width="9.140625" style="2"/>
  </cols>
  <sheetData>
    <row r="1" spans="1:15" s="6" customFormat="1" ht="46.5" customHeight="1" thickBot="1" x14ac:dyDescent="0.3">
      <c r="A1" s="176" t="s">
        <v>863</v>
      </c>
      <c r="B1" s="153" t="s">
        <v>860</v>
      </c>
      <c r="C1" s="220"/>
      <c r="D1" s="220"/>
      <c r="E1" s="196" t="s">
        <v>1712</v>
      </c>
      <c r="F1" s="196" t="s">
        <v>1729</v>
      </c>
      <c r="G1" s="153" t="s">
        <v>932</v>
      </c>
      <c r="H1" s="153" t="s">
        <v>934</v>
      </c>
      <c r="I1" s="153" t="s">
        <v>879</v>
      </c>
      <c r="J1" s="4" t="s">
        <v>1730</v>
      </c>
      <c r="K1" s="4" t="s">
        <v>1731</v>
      </c>
      <c r="L1" s="4" t="s">
        <v>1732</v>
      </c>
      <c r="M1" s="4" t="s">
        <v>1733</v>
      </c>
      <c r="N1" s="4" t="s">
        <v>1734</v>
      </c>
      <c r="O1" s="4" t="s">
        <v>1735</v>
      </c>
    </row>
    <row r="2" spans="1:15" s="10" customFormat="1" ht="50.1" customHeight="1" x14ac:dyDescent="0.25">
      <c r="A2" s="179" t="s">
        <v>270</v>
      </c>
      <c r="B2" s="160" t="s">
        <v>937</v>
      </c>
      <c r="C2" s="180" t="s">
        <v>62</v>
      </c>
      <c r="D2" s="180" t="s">
        <v>3</v>
      </c>
      <c r="E2" s="181" t="str">
        <f>IF(LEFT(A2,5)&lt;&gt;LEFT(A3,5),"last","")</f>
        <v/>
      </c>
      <c r="F2" s="161">
        <f>IF(LEFT(A2,5)=LEFT(A1,5),F1+1,1)</f>
        <v>1</v>
      </c>
      <c r="G2" s="380">
        <f>'SETUP Dimensions'!Q5</f>
        <v>40</v>
      </c>
      <c r="H2" s="182" t="str">
        <f>IF('SETUP Dimensions'!V5&lt;&gt;1,IFERROR(VLOOKUP(A2,QUESTIONS!$M$1:$P$64,4,FALSE),"Data not available"),"ERROR")</f>
        <v>Data not available</v>
      </c>
      <c r="I2" s="110" t="str">
        <f>IF('SETUP Dimensions'!V5=1,"There is a fatal error on weighting! Check setup","")</f>
        <v/>
      </c>
      <c r="J2" s="18" t="str">
        <f>IF(I2="",IF(H2="A",1,IF(H2="B",2,IF(H2="C",3,IF(H2="D",4,IF(H2="E",0,""))))),"")</f>
        <v/>
      </c>
      <c r="K2" s="18" t="e">
        <f>IF(H2&lt;&gt;0,J2*'SETUP Dimensions'!Q5/100,0)</f>
        <v>#VALUE!</v>
      </c>
      <c r="L2" s="18" t="str">
        <f>LEFT(A2,5)</f>
        <v>PA1.1</v>
      </c>
      <c r="M2" s="18" t="e">
        <f>IF(LEFT(A2,5)=LEFT(A1,5),M1+K2,K2)</f>
        <v>#VALUE!</v>
      </c>
      <c r="N2" s="18" t="str">
        <f>IF(E2="last",IF(M2=0,"E",IF(M2&lt;=1.5,"A",IF(M2&lt;=2.5,"B",IF(M2&lt;=3.5,"C",IF(M2&lt;=4,"D",""))))),"")</f>
        <v/>
      </c>
      <c r="O2" s="9" t="e">
        <f>IF(N2&lt;&gt;"",N2,IF(N3&lt;&gt;"",N3,IF(N4&lt;&gt;"",N4,IF(N5&lt;&gt;"",N5,IF(N6&lt;&gt;"",N6,IF(N7&lt;&gt;"",N7,IF(N8&lt;&gt;"",N8,"")))))))</f>
        <v>#VALUE!</v>
      </c>
    </row>
    <row r="3" spans="1:15" s="10" customFormat="1" ht="50.1" customHeight="1" x14ac:dyDescent="0.25">
      <c r="A3" s="30" t="s">
        <v>271</v>
      </c>
      <c r="B3" s="28" t="s">
        <v>945</v>
      </c>
      <c r="C3" s="29" t="s">
        <v>62</v>
      </c>
      <c r="D3" s="29" t="s">
        <v>3</v>
      </c>
      <c r="E3" s="88" t="str">
        <f t="shared" ref="E3:E64" si="0">IF(LEFT(A3,5)&lt;&gt;LEFT(A4,5),"last","")</f>
        <v/>
      </c>
      <c r="F3" s="80">
        <f t="shared" ref="F3:F64" si="1">IF(LEFT(A3,5)=LEFT(A2,5),F2+1,1)</f>
        <v>2</v>
      </c>
      <c r="G3" s="381">
        <f>'SETUP Dimensions'!Q6</f>
        <v>20</v>
      </c>
      <c r="H3" s="177" t="str">
        <f>IF('SETUP Dimensions'!V6&lt;&gt;1,IFERROR(VLOOKUP(A3,QUESTIONS!$M$1:$P$64,4,FALSE),"Data not available"),"ERROR")</f>
        <v>Data not available</v>
      </c>
      <c r="I3" s="113" t="str">
        <f>IF('SETUP Dimensions'!V6=1,"There is a fatal error on weighting! Check setup","")</f>
        <v/>
      </c>
      <c r="J3" s="18" t="str">
        <f t="shared" ref="J3:J64" si="2">IF(I3="",IF(H3="A",1,IF(H3="B",2,IF(H3="C",3,IF(H3="D",4,IF(H3="E",0,""))))),"")</f>
        <v/>
      </c>
      <c r="K3" s="18" t="e">
        <f>IF(H3&lt;&gt;0,J3*'SETUP Dimensions'!Q6/100,0)</f>
        <v>#VALUE!</v>
      </c>
      <c r="L3" s="18" t="str">
        <f t="shared" ref="L3:L64" si="3">LEFT(A3,5)</f>
        <v>PA1.1</v>
      </c>
      <c r="M3" s="18" t="e">
        <f t="shared" ref="M3:M64" si="4">IF(LEFT(A3,5)=LEFT(A2,5),M2+K3,K3)</f>
        <v>#VALUE!</v>
      </c>
      <c r="N3" s="18" t="str">
        <f t="shared" ref="N3:N64" si="5">IF(E3="last",IF(M3=0,"E",IF(M3&lt;=1.5,"A",IF(M3&lt;=2.5,"B",IF(M3&lt;=3.5,"C",IF(M3&lt;=4,"D",""))))),"")</f>
        <v/>
      </c>
      <c r="O3" s="9" t="e">
        <f t="shared" ref="O3:O64" si="6">IF(N3&lt;&gt;"",N3,IF(N4&lt;&gt;"",N4,IF(N5&lt;&gt;"",N5,IF(N6&lt;&gt;"",N6,IF(N7&lt;&gt;"",N7,IF(N8&lt;&gt;"",N8,IF(N9&lt;&gt;"",N9,"")))))))</f>
        <v>#VALUE!</v>
      </c>
    </row>
    <row r="4" spans="1:15" ht="50.1" customHeight="1" x14ac:dyDescent="0.25">
      <c r="A4" s="30" t="s">
        <v>272</v>
      </c>
      <c r="B4" s="28" t="s">
        <v>952</v>
      </c>
      <c r="C4" s="29" t="s">
        <v>62</v>
      </c>
      <c r="D4" s="29" t="s">
        <v>3</v>
      </c>
      <c r="E4" s="88" t="str">
        <f t="shared" si="0"/>
        <v/>
      </c>
      <c r="F4" s="80">
        <f t="shared" si="1"/>
        <v>3</v>
      </c>
      <c r="G4" s="381">
        <f>'SETUP Dimensions'!Q7</f>
        <v>20</v>
      </c>
      <c r="H4" s="177" t="str">
        <f>IF('SETUP Dimensions'!V7&lt;&gt;1,IFERROR(VLOOKUP(A4,QUESTIONS!$M$1:$P$64,4,FALSE),"Data not available"),"ERROR")</f>
        <v>Data not available</v>
      </c>
      <c r="I4" s="113" t="str">
        <f>IF('SETUP Dimensions'!V7=1,"There is a fatal error on weighting! Check setup","")</f>
        <v/>
      </c>
      <c r="J4" s="18" t="str">
        <f t="shared" si="2"/>
        <v/>
      </c>
      <c r="K4" s="18" t="e">
        <f>IF(H4&lt;&gt;0,J4*'SETUP Dimensions'!Q7/100,0)</f>
        <v>#VALUE!</v>
      </c>
      <c r="L4" s="18" t="str">
        <f t="shared" si="3"/>
        <v>PA1.1</v>
      </c>
      <c r="M4" s="18" t="e">
        <f t="shared" si="4"/>
        <v>#VALUE!</v>
      </c>
      <c r="N4" s="18" t="str">
        <f t="shared" si="5"/>
        <v/>
      </c>
      <c r="O4" s="9" t="e">
        <f t="shared" si="6"/>
        <v>#VALUE!</v>
      </c>
    </row>
    <row r="5" spans="1:15" ht="50.1" customHeight="1" x14ac:dyDescent="0.25">
      <c r="A5" s="30" t="s">
        <v>273</v>
      </c>
      <c r="B5" s="28" t="s">
        <v>959</v>
      </c>
      <c r="C5" s="29" t="s">
        <v>62</v>
      </c>
      <c r="D5" s="29" t="s">
        <v>3</v>
      </c>
      <c r="E5" s="88" t="str">
        <f t="shared" si="0"/>
        <v>last</v>
      </c>
      <c r="F5" s="80">
        <f t="shared" si="1"/>
        <v>4</v>
      </c>
      <c r="G5" s="381">
        <f>'SETUP Dimensions'!Q8</f>
        <v>20</v>
      </c>
      <c r="H5" s="177" t="str">
        <f>IF('SETUP Dimensions'!V8&lt;&gt;1,IFERROR(VLOOKUP(A5,QUESTIONS!$M$1:$P$64,4,FALSE),"Data not available"),"ERROR")</f>
        <v>Data not available</v>
      </c>
      <c r="I5" s="113" t="str">
        <f>IF('SETUP Dimensions'!V8=1,"There is a fatal error on weighting! Check setup","")</f>
        <v/>
      </c>
      <c r="J5" s="18" t="str">
        <f t="shared" si="2"/>
        <v/>
      </c>
      <c r="K5" s="18" t="e">
        <f>IF(H5&lt;&gt;0,J5*'SETUP Dimensions'!Q8/100,0)</f>
        <v>#VALUE!</v>
      </c>
      <c r="L5" s="18" t="str">
        <f t="shared" si="3"/>
        <v>PA1.1</v>
      </c>
      <c r="M5" s="18" t="e">
        <f t="shared" si="4"/>
        <v>#VALUE!</v>
      </c>
      <c r="N5" s="18" t="e">
        <f t="shared" si="5"/>
        <v>#VALUE!</v>
      </c>
      <c r="O5" s="9" t="e">
        <f t="shared" si="6"/>
        <v>#VALUE!</v>
      </c>
    </row>
    <row r="6" spans="1:15" ht="50.1" customHeight="1" x14ac:dyDescent="0.25">
      <c r="A6" s="30" t="s">
        <v>274</v>
      </c>
      <c r="B6" s="28" t="s">
        <v>966</v>
      </c>
      <c r="C6" s="29" t="s">
        <v>62</v>
      </c>
      <c r="D6" s="29" t="s">
        <v>3</v>
      </c>
      <c r="E6" s="88" t="str">
        <f t="shared" si="0"/>
        <v>last</v>
      </c>
      <c r="F6" s="80">
        <f t="shared" si="1"/>
        <v>1</v>
      </c>
      <c r="G6" s="381">
        <f>'SETUP Dimensions'!Q9</f>
        <v>100</v>
      </c>
      <c r="H6" s="177" t="str">
        <f>IF('SETUP Dimensions'!V9&lt;&gt;1,IFERROR(VLOOKUP(A6,QUESTIONS!$M$1:$P$64,4,FALSE),"Data not available"),"ERROR")</f>
        <v>Data not available</v>
      </c>
      <c r="I6" s="113" t="str">
        <f>IF('SETUP Dimensions'!V9=1,"There is a fatal error on weighting! Check setup","")</f>
        <v/>
      </c>
      <c r="J6" s="18" t="str">
        <f t="shared" si="2"/>
        <v/>
      </c>
      <c r="K6" s="18" t="e">
        <f>IF(H6&lt;&gt;0,J6*'SETUP Dimensions'!Q9/100,0)</f>
        <v>#VALUE!</v>
      </c>
      <c r="L6" s="18" t="str">
        <f t="shared" si="3"/>
        <v>PA1.2</v>
      </c>
      <c r="M6" s="18" t="e">
        <f t="shared" si="4"/>
        <v>#VALUE!</v>
      </c>
      <c r="N6" s="18" t="e">
        <f t="shared" si="5"/>
        <v>#VALUE!</v>
      </c>
      <c r="O6" s="9" t="e">
        <f t="shared" si="6"/>
        <v>#VALUE!</v>
      </c>
    </row>
    <row r="7" spans="1:15" ht="50.1" customHeight="1" x14ac:dyDescent="0.25">
      <c r="A7" s="30" t="s">
        <v>275</v>
      </c>
      <c r="B7" s="28" t="s">
        <v>995</v>
      </c>
      <c r="C7" s="29" t="s">
        <v>62</v>
      </c>
      <c r="D7" s="29" t="s">
        <v>3</v>
      </c>
      <c r="E7" s="88" t="str">
        <f t="shared" si="0"/>
        <v>last</v>
      </c>
      <c r="F7" s="80">
        <f t="shared" si="1"/>
        <v>1</v>
      </c>
      <c r="G7" s="381">
        <f>'SETUP Dimensions'!Q10</f>
        <v>100</v>
      </c>
      <c r="H7" s="177" t="str">
        <f>IF('SETUP Dimensions'!V10&lt;&gt;1,IFERROR(VLOOKUP(A7,QUESTIONS!$M$1:$P$64,4,FALSE),"Data not available"),"ERROR")</f>
        <v>Data not available</v>
      </c>
      <c r="I7" s="113" t="str">
        <f>IF('SETUP Dimensions'!V10=1,"There is a fatal error on weighting! Check setup","")</f>
        <v/>
      </c>
      <c r="J7" s="18" t="str">
        <f t="shared" si="2"/>
        <v/>
      </c>
      <c r="K7" s="18" t="e">
        <f>IF(H7&lt;&gt;0,J7*'SETUP Dimensions'!Q10/100,0)</f>
        <v>#VALUE!</v>
      </c>
      <c r="L7" s="18" t="str">
        <f t="shared" si="3"/>
        <v>PA1.3</v>
      </c>
      <c r="M7" s="18" t="e">
        <f t="shared" si="4"/>
        <v>#VALUE!</v>
      </c>
      <c r="N7" s="18" t="e">
        <f t="shared" si="5"/>
        <v>#VALUE!</v>
      </c>
      <c r="O7" s="9" t="e">
        <f t="shared" si="6"/>
        <v>#VALUE!</v>
      </c>
    </row>
    <row r="8" spans="1:15" ht="50.1" customHeight="1" x14ac:dyDescent="0.25">
      <c r="A8" s="30" t="s">
        <v>276</v>
      </c>
      <c r="B8" s="28" t="s">
        <v>972</v>
      </c>
      <c r="C8" s="29" t="s">
        <v>62</v>
      </c>
      <c r="D8" s="29" t="s">
        <v>3</v>
      </c>
      <c r="E8" s="88" t="str">
        <f t="shared" si="0"/>
        <v>last</v>
      </c>
      <c r="F8" s="80">
        <f t="shared" si="1"/>
        <v>1</v>
      </c>
      <c r="G8" s="381">
        <f>'SETUP Dimensions'!Q11</f>
        <v>100</v>
      </c>
      <c r="H8" s="177" t="str">
        <f>IF('SETUP Dimensions'!V11&lt;&gt;1,IFERROR(VLOOKUP(A8,QUESTIONS!$M$1:$P$64,4,FALSE),"Data not available"),"ERROR")</f>
        <v>Data not available</v>
      </c>
      <c r="I8" s="113" t="str">
        <f>IF('SETUP Dimensions'!V11=1,"There is a fatal error on weighting! Check setup","")</f>
        <v/>
      </c>
      <c r="J8" s="18" t="str">
        <f t="shared" si="2"/>
        <v/>
      </c>
      <c r="K8" s="18" t="e">
        <f>IF(H8&lt;&gt;0,J8*'SETUP Dimensions'!Q11/100,0)</f>
        <v>#VALUE!</v>
      </c>
      <c r="L8" s="18" t="str">
        <f t="shared" si="3"/>
        <v>PA1.4</v>
      </c>
      <c r="M8" s="18" t="e">
        <f t="shared" si="4"/>
        <v>#VALUE!</v>
      </c>
      <c r="N8" s="18" t="e">
        <f t="shared" si="5"/>
        <v>#VALUE!</v>
      </c>
      <c r="O8" s="9" t="e">
        <f t="shared" si="6"/>
        <v>#VALUE!</v>
      </c>
    </row>
    <row r="9" spans="1:15" ht="50.1" customHeight="1" thickBot="1" x14ac:dyDescent="0.3">
      <c r="A9" s="225" t="s">
        <v>277</v>
      </c>
      <c r="B9" s="135" t="s">
        <v>984</v>
      </c>
      <c r="C9" s="226" t="s">
        <v>62</v>
      </c>
      <c r="D9" s="226" t="s">
        <v>3</v>
      </c>
      <c r="E9" s="219" t="str">
        <f t="shared" si="0"/>
        <v>last</v>
      </c>
      <c r="F9" s="81">
        <f t="shared" si="1"/>
        <v>1</v>
      </c>
      <c r="G9" s="382">
        <f>'SETUP Dimensions'!Q12</f>
        <v>100</v>
      </c>
      <c r="H9" s="227" t="str">
        <f>IF('SETUP Dimensions'!V12&lt;&gt;1,IFERROR(VLOOKUP(A9,QUESTIONS!$M$1:$P$64,4,FALSE),"Data not available"),"ERROR")</f>
        <v>Data not available</v>
      </c>
      <c r="I9" s="111" t="str">
        <f>IF('SETUP Dimensions'!V12=1,"There is a fatal error on weighting! Check setup","")</f>
        <v/>
      </c>
      <c r="J9" s="18" t="str">
        <f t="shared" si="2"/>
        <v/>
      </c>
      <c r="K9" s="18" t="e">
        <f>IF(H9&lt;&gt;0,J9*'SETUP Dimensions'!Q12/100,0)</f>
        <v>#VALUE!</v>
      </c>
      <c r="L9" s="18" t="str">
        <f t="shared" si="3"/>
        <v>PA1.5</v>
      </c>
      <c r="M9" s="18" t="e">
        <f t="shared" si="4"/>
        <v>#VALUE!</v>
      </c>
      <c r="N9" s="18" t="e">
        <f t="shared" si="5"/>
        <v>#VALUE!</v>
      </c>
      <c r="O9" s="9" t="e">
        <f t="shared" si="6"/>
        <v>#VALUE!</v>
      </c>
    </row>
    <row r="10" spans="1:15" s="10" customFormat="1" ht="50.1" customHeight="1" x14ac:dyDescent="0.25">
      <c r="A10" s="228" t="s">
        <v>278</v>
      </c>
      <c r="B10" s="61" t="s">
        <v>996</v>
      </c>
      <c r="C10" s="229" t="s">
        <v>62</v>
      </c>
      <c r="D10" s="229" t="s">
        <v>3</v>
      </c>
      <c r="E10" s="87" t="str">
        <f t="shared" si="0"/>
        <v/>
      </c>
      <c r="F10" s="76">
        <f t="shared" si="1"/>
        <v>1</v>
      </c>
      <c r="G10" s="383">
        <f>'SETUP Dimensions'!Q13</f>
        <v>40</v>
      </c>
      <c r="H10" s="224" t="str">
        <f>IF('SETUP Dimensions'!V13&lt;&gt;1,IFERROR(VLOOKUP(A10,QUESTIONS!$M$1:$P$64,4,FALSE),"Data not available"),"ERROR")</f>
        <v>Data not available</v>
      </c>
      <c r="I10" s="222" t="str">
        <f>IF('SETUP Dimensions'!V13=1,"There is a fatal error on weighting! Check setup","")</f>
        <v/>
      </c>
      <c r="J10" s="18" t="str">
        <f t="shared" si="2"/>
        <v/>
      </c>
      <c r="K10" s="18" t="e">
        <f>IF(H10&lt;&gt;0,J10*'SETUP Dimensions'!Q13/100,0)</f>
        <v>#VALUE!</v>
      </c>
      <c r="L10" s="18" t="str">
        <f t="shared" si="3"/>
        <v>PA2.1</v>
      </c>
      <c r="M10" s="18" t="e">
        <f t="shared" si="4"/>
        <v>#VALUE!</v>
      </c>
      <c r="N10" s="18" t="str">
        <f t="shared" si="5"/>
        <v/>
      </c>
      <c r="O10" s="9" t="e">
        <f t="shared" si="6"/>
        <v>#VALUE!</v>
      </c>
    </row>
    <row r="11" spans="1:15" ht="50.1" customHeight="1" x14ac:dyDescent="0.25">
      <c r="A11" s="30" t="s">
        <v>279</v>
      </c>
      <c r="B11" s="28" t="s">
        <v>1003</v>
      </c>
      <c r="C11" s="29" t="s">
        <v>62</v>
      </c>
      <c r="D11" s="29" t="s">
        <v>3</v>
      </c>
      <c r="E11" s="88" t="str">
        <f t="shared" si="0"/>
        <v/>
      </c>
      <c r="F11" s="80">
        <f t="shared" si="1"/>
        <v>2</v>
      </c>
      <c r="G11" s="381">
        <f>'SETUP Dimensions'!Q14</f>
        <v>20</v>
      </c>
      <c r="H11" s="177" t="str">
        <f>IF('SETUP Dimensions'!V14&lt;&gt;1,IFERROR(VLOOKUP(A11,QUESTIONS!$M$1:$P$64,4,FALSE),"Data not available"),"ERROR")</f>
        <v>Data not available</v>
      </c>
      <c r="I11" s="113" t="str">
        <f>IF('SETUP Dimensions'!V14=1,"There is a fatal error on weighting! Check setup","")</f>
        <v/>
      </c>
      <c r="J11" s="18" t="str">
        <f t="shared" si="2"/>
        <v/>
      </c>
      <c r="K11" s="18" t="e">
        <f>IF(H11&lt;&gt;0,J11*'SETUP Dimensions'!Q14/100,0)</f>
        <v>#VALUE!</v>
      </c>
      <c r="L11" s="18" t="str">
        <f t="shared" si="3"/>
        <v>PA2.1</v>
      </c>
      <c r="M11" s="18" t="e">
        <f t="shared" si="4"/>
        <v>#VALUE!</v>
      </c>
      <c r="N11" s="18" t="str">
        <f t="shared" si="5"/>
        <v/>
      </c>
      <c r="O11" s="9" t="e">
        <f t="shared" si="6"/>
        <v>#VALUE!</v>
      </c>
    </row>
    <row r="12" spans="1:15" s="10" customFormat="1" ht="50.1" customHeight="1" x14ac:dyDescent="0.25">
      <c r="A12" s="30" t="s">
        <v>628</v>
      </c>
      <c r="B12" s="28" t="s">
        <v>1010</v>
      </c>
      <c r="C12" s="29" t="s">
        <v>62</v>
      </c>
      <c r="D12" s="29" t="s">
        <v>3</v>
      </c>
      <c r="E12" s="88" t="str">
        <f t="shared" si="0"/>
        <v/>
      </c>
      <c r="F12" s="80">
        <f t="shared" si="1"/>
        <v>3</v>
      </c>
      <c r="G12" s="381">
        <f>'SETUP Dimensions'!Q15</f>
        <v>20</v>
      </c>
      <c r="H12" s="177" t="str">
        <f>IF('SETUP Dimensions'!V15&lt;&gt;1,IFERROR(VLOOKUP(A12,QUESTIONS!$M$1:$P$64,4,FALSE),"Data not available"),"ERROR")</f>
        <v>Data not available</v>
      </c>
      <c r="I12" s="113" t="str">
        <f>IF('SETUP Dimensions'!V15=1,"There is a fatal error on weighting! Check setup","")</f>
        <v/>
      </c>
      <c r="J12" s="18" t="str">
        <f t="shared" si="2"/>
        <v/>
      </c>
      <c r="K12" s="18" t="e">
        <f>IF(H12&lt;&gt;0,J12*'SETUP Dimensions'!Q15/100,0)</f>
        <v>#VALUE!</v>
      </c>
      <c r="L12" s="18" t="str">
        <f t="shared" si="3"/>
        <v>PA2.1</v>
      </c>
      <c r="M12" s="18" t="e">
        <f t="shared" si="4"/>
        <v>#VALUE!</v>
      </c>
      <c r="N12" s="18" t="str">
        <f t="shared" si="5"/>
        <v/>
      </c>
      <c r="O12" s="9" t="e">
        <f t="shared" si="6"/>
        <v>#VALUE!</v>
      </c>
    </row>
    <row r="13" spans="1:15" s="10" customFormat="1" ht="50.1" customHeight="1" x14ac:dyDescent="0.25">
      <c r="A13" s="30" t="s">
        <v>629</v>
      </c>
      <c r="B13" s="28" t="s">
        <v>1689</v>
      </c>
      <c r="C13" s="29" t="s">
        <v>62</v>
      </c>
      <c r="D13" s="29" t="s">
        <v>3</v>
      </c>
      <c r="E13" s="88" t="str">
        <f t="shared" si="0"/>
        <v>last</v>
      </c>
      <c r="F13" s="80">
        <f t="shared" si="1"/>
        <v>4</v>
      </c>
      <c r="G13" s="381">
        <f>'SETUP Dimensions'!Q16</f>
        <v>20</v>
      </c>
      <c r="H13" s="177" t="str">
        <f>IF('SETUP Dimensions'!V16&lt;&gt;1,IFERROR(VLOOKUP(A13,QUESTIONS!$M$1:$P$64,4,FALSE),"Data not available"),"ERROR")</f>
        <v>Data not available</v>
      </c>
      <c r="I13" s="113" t="str">
        <f>IF('SETUP Dimensions'!V16=1,"There is a fatal error on weighting! Check setup","")</f>
        <v/>
      </c>
      <c r="J13" s="18" t="str">
        <f t="shared" si="2"/>
        <v/>
      </c>
      <c r="K13" s="18" t="e">
        <f>IF(H13&lt;&gt;0,J13*'SETUP Dimensions'!Q16/100,0)</f>
        <v>#VALUE!</v>
      </c>
      <c r="L13" s="18" t="str">
        <f t="shared" si="3"/>
        <v>PA2.1</v>
      </c>
      <c r="M13" s="18" t="e">
        <f t="shared" si="4"/>
        <v>#VALUE!</v>
      </c>
      <c r="N13" s="18" t="e">
        <f t="shared" si="5"/>
        <v>#VALUE!</v>
      </c>
      <c r="O13" s="9" t="e">
        <f t="shared" si="6"/>
        <v>#VALUE!</v>
      </c>
    </row>
    <row r="14" spans="1:15" ht="50.1" customHeight="1" x14ac:dyDescent="0.25">
      <c r="A14" s="30" t="s">
        <v>280</v>
      </c>
      <c r="B14" s="28" t="s">
        <v>1024</v>
      </c>
      <c r="C14" s="29" t="s">
        <v>62</v>
      </c>
      <c r="D14" s="29" t="s">
        <v>3</v>
      </c>
      <c r="E14" s="88" t="str">
        <f t="shared" si="0"/>
        <v>last</v>
      </c>
      <c r="F14" s="80">
        <f t="shared" si="1"/>
        <v>1</v>
      </c>
      <c r="G14" s="381">
        <f>'SETUP Dimensions'!Q17</f>
        <v>100</v>
      </c>
      <c r="H14" s="177" t="str">
        <f>IF('SETUP Dimensions'!V17&lt;&gt;1,IFERROR(VLOOKUP(A14,QUESTIONS!$M$1:$P$64,4,FALSE),"Data not available"),"ERROR")</f>
        <v>Data not available</v>
      </c>
      <c r="I14" s="113" t="str">
        <f>IF('SETUP Dimensions'!V17=1,"There is a fatal error on weighting! Check setup","")</f>
        <v/>
      </c>
      <c r="J14" s="18" t="str">
        <f t="shared" si="2"/>
        <v/>
      </c>
      <c r="K14" s="18" t="e">
        <f>IF(H14&lt;&gt;0,J14*'SETUP Dimensions'!Q17/100,0)</f>
        <v>#VALUE!</v>
      </c>
      <c r="L14" s="18" t="str">
        <f t="shared" si="3"/>
        <v>PA2.2</v>
      </c>
      <c r="M14" s="18" t="e">
        <f t="shared" si="4"/>
        <v>#VALUE!</v>
      </c>
      <c r="N14" s="18" t="e">
        <f t="shared" si="5"/>
        <v>#VALUE!</v>
      </c>
      <c r="O14" s="9" t="e">
        <f t="shared" si="6"/>
        <v>#VALUE!</v>
      </c>
    </row>
    <row r="15" spans="1:15" ht="50.1" customHeight="1" x14ac:dyDescent="0.25">
      <c r="A15" s="30" t="s">
        <v>281</v>
      </c>
      <c r="B15" s="28" t="s">
        <v>1031</v>
      </c>
      <c r="C15" s="29" t="s">
        <v>62</v>
      </c>
      <c r="D15" s="29" t="s">
        <v>3</v>
      </c>
      <c r="E15" s="88" t="str">
        <f t="shared" si="0"/>
        <v>last</v>
      </c>
      <c r="F15" s="80">
        <f t="shared" si="1"/>
        <v>1</v>
      </c>
      <c r="G15" s="381">
        <f>'SETUP Dimensions'!Q18</f>
        <v>100</v>
      </c>
      <c r="H15" s="177" t="str">
        <f>IF('SETUP Dimensions'!V18&lt;&gt;1,IFERROR(VLOOKUP(A15,QUESTIONS!$M$1:$P$64,4,FALSE),"Data not available"),"ERROR")</f>
        <v>Data not available</v>
      </c>
      <c r="I15" s="113" t="str">
        <f>IF('SETUP Dimensions'!V18=1,"There is a fatal error on weighting! Check setup","")</f>
        <v/>
      </c>
      <c r="J15" s="18" t="str">
        <f t="shared" si="2"/>
        <v/>
      </c>
      <c r="K15" s="18" t="e">
        <f>IF(H15&lt;&gt;0,J15*'SETUP Dimensions'!Q18/100,0)</f>
        <v>#VALUE!</v>
      </c>
      <c r="L15" s="18" t="str">
        <f t="shared" si="3"/>
        <v>PA2.3</v>
      </c>
      <c r="M15" s="18" t="e">
        <f t="shared" si="4"/>
        <v>#VALUE!</v>
      </c>
      <c r="N15" s="18" t="e">
        <f t="shared" si="5"/>
        <v>#VALUE!</v>
      </c>
      <c r="O15" s="9" t="e">
        <f t="shared" si="6"/>
        <v>#VALUE!</v>
      </c>
    </row>
    <row r="16" spans="1:15" ht="50.1" customHeight="1" x14ac:dyDescent="0.25">
      <c r="A16" s="30" t="s">
        <v>282</v>
      </c>
      <c r="B16" s="28" t="s">
        <v>1038</v>
      </c>
      <c r="C16" s="29" t="s">
        <v>62</v>
      </c>
      <c r="D16" s="29" t="s">
        <v>3</v>
      </c>
      <c r="E16" s="88" t="str">
        <f t="shared" si="0"/>
        <v>last</v>
      </c>
      <c r="F16" s="80">
        <f t="shared" si="1"/>
        <v>1</v>
      </c>
      <c r="G16" s="381">
        <f>'SETUP Dimensions'!Q19</f>
        <v>100</v>
      </c>
      <c r="H16" s="177" t="str">
        <f>IF('SETUP Dimensions'!V19&lt;&gt;1,IFERROR(VLOOKUP(A16,QUESTIONS!$M$1:$P$64,4,FALSE),"Data not available"),"ERROR")</f>
        <v>Data not available</v>
      </c>
      <c r="I16" s="113" t="str">
        <f>IF('SETUP Dimensions'!V19=1,"There is a fatal error on weighting! Check setup","")</f>
        <v/>
      </c>
      <c r="J16" s="18" t="str">
        <f t="shared" si="2"/>
        <v/>
      </c>
      <c r="K16" s="18" t="e">
        <f>IF(H16&lt;&gt;0,J16*'SETUP Dimensions'!Q19/100,0)</f>
        <v>#VALUE!</v>
      </c>
      <c r="L16" s="18" t="str">
        <f t="shared" si="3"/>
        <v>PA2.4</v>
      </c>
      <c r="M16" s="18" t="e">
        <f t="shared" si="4"/>
        <v>#VALUE!</v>
      </c>
      <c r="N16" s="18" t="e">
        <f t="shared" si="5"/>
        <v>#VALUE!</v>
      </c>
      <c r="O16" s="9" t="e">
        <f t="shared" si="6"/>
        <v>#VALUE!</v>
      </c>
    </row>
    <row r="17" spans="1:15" s="10" customFormat="1" ht="50.1" customHeight="1" thickBot="1" x14ac:dyDescent="0.3">
      <c r="A17" s="225" t="s">
        <v>283</v>
      </c>
      <c r="B17" s="135" t="s">
        <v>1045</v>
      </c>
      <c r="C17" s="226" t="s">
        <v>62</v>
      </c>
      <c r="D17" s="226" t="s">
        <v>3</v>
      </c>
      <c r="E17" s="219" t="str">
        <f t="shared" si="0"/>
        <v>last</v>
      </c>
      <c r="F17" s="81">
        <f t="shared" si="1"/>
        <v>1</v>
      </c>
      <c r="G17" s="382">
        <f>'SETUP Dimensions'!Q20</f>
        <v>100</v>
      </c>
      <c r="H17" s="227" t="str">
        <f>IF('SETUP Dimensions'!V20&lt;&gt;1,IFERROR(VLOOKUP(A17,QUESTIONS!$M$1:$P$64,4,FALSE),"Data not available"),"ERROR")</f>
        <v>Data not available</v>
      </c>
      <c r="I17" s="111" t="str">
        <f>IF('SETUP Dimensions'!V20=1,"There is a fatal error on weighting! Check setup","")</f>
        <v/>
      </c>
      <c r="J17" s="18" t="str">
        <f t="shared" si="2"/>
        <v/>
      </c>
      <c r="K17" s="18" t="e">
        <f>IF(H17&lt;&gt;0,J17*'SETUP Dimensions'!Q20/100,0)</f>
        <v>#VALUE!</v>
      </c>
      <c r="L17" s="18" t="str">
        <f t="shared" si="3"/>
        <v>PA2.5</v>
      </c>
      <c r="M17" s="18" t="e">
        <f t="shared" si="4"/>
        <v>#VALUE!</v>
      </c>
      <c r="N17" s="18" t="e">
        <f t="shared" si="5"/>
        <v>#VALUE!</v>
      </c>
      <c r="O17" s="9" t="e">
        <f t="shared" si="6"/>
        <v>#VALUE!</v>
      </c>
    </row>
    <row r="18" spans="1:15" ht="50.1" customHeight="1" x14ac:dyDescent="0.25">
      <c r="A18" s="228" t="s">
        <v>435</v>
      </c>
      <c r="B18" s="61" t="s">
        <v>1052</v>
      </c>
      <c r="C18" s="229" t="s">
        <v>62</v>
      </c>
      <c r="D18" s="229" t="s">
        <v>3</v>
      </c>
      <c r="E18" s="87" t="str">
        <f t="shared" si="0"/>
        <v/>
      </c>
      <c r="F18" s="76">
        <f t="shared" si="1"/>
        <v>1</v>
      </c>
      <c r="G18" s="383">
        <f>'SETUP Dimensions'!Q21</f>
        <v>40</v>
      </c>
      <c r="H18" s="224" t="str">
        <f>IF('SETUP Dimensions'!V21&lt;&gt;1,IFERROR(VLOOKUP(A18,QUESTIONS!$M$1:$P$64,4,FALSE),"Data not available"),"ERROR")</f>
        <v>Data not available</v>
      </c>
      <c r="I18" s="222" t="str">
        <f>IF('SETUP Dimensions'!V21=1,"There is a fatal error on weighting! Check setup","")</f>
        <v/>
      </c>
      <c r="J18" s="18" t="str">
        <f t="shared" si="2"/>
        <v/>
      </c>
      <c r="K18" s="18" t="e">
        <f>IF(H18&lt;&gt;0,J18*'SETUP Dimensions'!Q21/100,0)</f>
        <v>#VALUE!</v>
      </c>
      <c r="L18" s="18" t="str">
        <f t="shared" si="3"/>
        <v>PA3.1</v>
      </c>
      <c r="M18" s="18" t="e">
        <f t="shared" si="4"/>
        <v>#VALUE!</v>
      </c>
      <c r="N18" s="18" t="str">
        <f t="shared" si="5"/>
        <v/>
      </c>
      <c r="O18" s="9" t="e">
        <f t="shared" si="6"/>
        <v>#VALUE!</v>
      </c>
    </row>
    <row r="19" spans="1:15" ht="50.1" customHeight="1" x14ac:dyDescent="0.25">
      <c r="A19" s="30" t="s">
        <v>429</v>
      </c>
      <c r="B19" s="28" t="s">
        <v>1059</v>
      </c>
      <c r="C19" s="29" t="s">
        <v>62</v>
      </c>
      <c r="D19" s="29" t="s">
        <v>3</v>
      </c>
      <c r="E19" s="88" t="str">
        <f t="shared" si="0"/>
        <v/>
      </c>
      <c r="F19" s="80">
        <f t="shared" si="1"/>
        <v>2</v>
      </c>
      <c r="G19" s="381">
        <f>'SETUP Dimensions'!Q22</f>
        <v>20</v>
      </c>
      <c r="H19" s="177" t="str">
        <f>IF('SETUP Dimensions'!V22&lt;&gt;1,IFERROR(VLOOKUP(A19,QUESTIONS!$M$1:$P$64,4,FALSE),"Data not available"),"ERROR")</f>
        <v>Data not available</v>
      </c>
      <c r="I19" s="113" t="str">
        <f>IF('SETUP Dimensions'!V22=1,"There is a fatal error on weighting! Check setup","")</f>
        <v/>
      </c>
      <c r="J19" s="18" t="str">
        <f t="shared" si="2"/>
        <v/>
      </c>
      <c r="K19" s="18" t="e">
        <f>IF(H19&lt;&gt;0,J19*'SETUP Dimensions'!Q22/100,0)</f>
        <v>#VALUE!</v>
      </c>
      <c r="L19" s="18" t="str">
        <f t="shared" si="3"/>
        <v>PA3.1</v>
      </c>
      <c r="M19" s="18" t="e">
        <f t="shared" si="4"/>
        <v>#VALUE!</v>
      </c>
      <c r="N19" s="18" t="str">
        <f t="shared" si="5"/>
        <v/>
      </c>
      <c r="O19" s="9" t="e">
        <f t="shared" si="6"/>
        <v>#VALUE!</v>
      </c>
    </row>
    <row r="20" spans="1:15" ht="50.1" customHeight="1" x14ac:dyDescent="0.25">
      <c r="A20" s="30" t="s">
        <v>430</v>
      </c>
      <c r="B20" s="28" t="s">
        <v>1066</v>
      </c>
      <c r="C20" s="29" t="s">
        <v>62</v>
      </c>
      <c r="D20" s="29" t="s">
        <v>3</v>
      </c>
      <c r="E20" s="88" t="str">
        <f t="shared" si="0"/>
        <v/>
      </c>
      <c r="F20" s="80">
        <f t="shared" si="1"/>
        <v>3</v>
      </c>
      <c r="G20" s="381">
        <f>'SETUP Dimensions'!Q23</f>
        <v>20</v>
      </c>
      <c r="H20" s="177" t="str">
        <f>IF('SETUP Dimensions'!V23&lt;&gt;1,IFERROR(VLOOKUP(A20,QUESTIONS!$M$1:$P$64,4,FALSE),"Data not available"),"ERROR")</f>
        <v>Data not available</v>
      </c>
      <c r="I20" s="113" t="str">
        <f>IF('SETUP Dimensions'!V23=1,"There is a fatal error on weighting! Check setup","")</f>
        <v/>
      </c>
      <c r="J20" s="18" t="str">
        <f t="shared" si="2"/>
        <v/>
      </c>
      <c r="K20" s="18" t="e">
        <f>IF(H20&lt;&gt;0,J20*'SETUP Dimensions'!Q23/100,0)</f>
        <v>#VALUE!</v>
      </c>
      <c r="L20" s="18" t="str">
        <f t="shared" si="3"/>
        <v>PA3.1</v>
      </c>
      <c r="M20" s="18" t="e">
        <f t="shared" si="4"/>
        <v>#VALUE!</v>
      </c>
      <c r="N20" s="18" t="str">
        <f t="shared" si="5"/>
        <v/>
      </c>
      <c r="O20" s="9" t="e">
        <f t="shared" si="6"/>
        <v>#VALUE!</v>
      </c>
    </row>
    <row r="21" spans="1:15" ht="50.1" customHeight="1" x14ac:dyDescent="0.25">
      <c r="A21" s="30" t="s">
        <v>1380</v>
      </c>
      <c r="B21" s="28" t="s">
        <v>1690</v>
      </c>
      <c r="C21" s="29" t="s">
        <v>62</v>
      </c>
      <c r="D21" s="29" t="s">
        <v>3</v>
      </c>
      <c r="E21" s="88" t="str">
        <f t="shared" si="0"/>
        <v>last</v>
      </c>
      <c r="F21" s="80">
        <f t="shared" si="1"/>
        <v>4</v>
      </c>
      <c r="G21" s="381">
        <f>'SETUP Dimensions'!Q24</f>
        <v>20</v>
      </c>
      <c r="H21" s="177" t="str">
        <f>IF('SETUP Dimensions'!V24&lt;&gt;1,IFERROR(VLOOKUP(A21,QUESTIONS!$M$1:$P$64,4,FALSE),"Data not available"),"ERROR")</f>
        <v>Data not available</v>
      </c>
      <c r="I21" s="113" t="str">
        <f>IF('SETUP Dimensions'!V24=1,"There is a fatal error on weighting! Check setup","")</f>
        <v/>
      </c>
      <c r="J21" s="18" t="str">
        <f t="shared" si="2"/>
        <v/>
      </c>
      <c r="K21" s="18" t="e">
        <f>IF(H21&lt;&gt;0,J21*'SETUP Dimensions'!Q24/100,0)</f>
        <v>#VALUE!</v>
      </c>
      <c r="L21" s="18" t="str">
        <f t="shared" si="3"/>
        <v>PA3.1</v>
      </c>
      <c r="M21" s="18" t="e">
        <f t="shared" si="4"/>
        <v>#VALUE!</v>
      </c>
      <c r="N21" s="18" t="e">
        <f t="shared" si="5"/>
        <v>#VALUE!</v>
      </c>
      <c r="O21" s="9" t="e">
        <f t="shared" si="6"/>
        <v>#VALUE!</v>
      </c>
    </row>
    <row r="22" spans="1:15" ht="50.1" customHeight="1" x14ac:dyDescent="0.25">
      <c r="A22" s="30" t="s">
        <v>431</v>
      </c>
      <c r="B22" s="28" t="s">
        <v>1080</v>
      </c>
      <c r="C22" s="29" t="s">
        <v>62</v>
      </c>
      <c r="D22" s="29" t="s">
        <v>3</v>
      </c>
      <c r="E22" s="88" t="str">
        <f t="shared" si="0"/>
        <v>last</v>
      </c>
      <c r="F22" s="80">
        <f t="shared" si="1"/>
        <v>1</v>
      </c>
      <c r="G22" s="381">
        <f>'SETUP Dimensions'!Q25</f>
        <v>100</v>
      </c>
      <c r="H22" s="177" t="str">
        <f>IF('SETUP Dimensions'!V25&lt;&gt;1,IFERROR(VLOOKUP(A22,QUESTIONS!$M$1:$P$64,4,FALSE),"Data not available"),"ERROR")</f>
        <v>Data not available</v>
      </c>
      <c r="I22" s="113" t="str">
        <f>IF('SETUP Dimensions'!V25=1,"There is a fatal error on weighting! Check setup","")</f>
        <v/>
      </c>
      <c r="J22" s="18" t="str">
        <f t="shared" si="2"/>
        <v/>
      </c>
      <c r="K22" s="18" t="e">
        <f>IF(H22&lt;&gt;0,J22*'SETUP Dimensions'!Q25/100,0)</f>
        <v>#VALUE!</v>
      </c>
      <c r="L22" s="18" t="str">
        <f t="shared" si="3"/>
        <v>PA3.2</v>
      </c>
      <c r="M22" s="18" t="e">
        <f t="shared" si="4"/>
        <v>#VALUE!</v>
      </c>
      <c r="N22" s="18" t="e">
        <f t="shared" si="5"/>
        <v>#VALUE!</v>
      </c>
      <c r="O22" s="9" t="e">
        <f t="shared" si="6"/>
        <v>#VALUE!</v>
      </c>
    </row>
    <row r="23" spans="1:15" ht="50.1" customHeight="1" x14ac:dyDescent="0.25">
      <c r="A23" s="30" t="s">
        <v>432</v>
      </c>
      <c r="B23" s="28" t="s">
        <v>1087</v>
      </c>
      <c r="C23" s="29" t="s">
        <v>62</v>
      </c>
      <c r="D23" s="29" t="s">
        <v>3</v>
      </c>
      <c r="E23" s="88" t="str">
        <f t="shared" si="0"/>
        <v>last</v>
      </c>
      <c r="F23" s="80">
        <f t="shared" si="1"/>
        <v>1</v>
      </c>
      <c r="G23" s="381">
        <f>'SETUP Dimensions'!Q26</f>
        <v>100</v>
      </c>
      <c r="H23" s="177" t="str">
        <f>IF('SETUP Dimensions'!V26&lt;&gt;1,IFERROR(VLOOKUP(A23,QUESTIONS!$M$1:$P$64,4,FALSE),"Data not available"),"ERROR")</f>
        <v>Data not available</v>
      </c>
      <c r="I23" s="113" t="str">
        <f>IF('SETUP Dimensions'!V26=1,"There is a fatal error on weighting! Check setup","")</f>
        <v/>
      </c>
      <c r="J23" s="18" t="str">
        <f t="shared" si="2"/>
        <v/>
      </c>
      <c r="K23" s="18" t="e">
        <f>IF(H23&lt;&gt;0,J23*'SETUP Dimensions'!Q26/100,0)</f>
        <v>#VALUE!</v>
      </c>
      <c r="L23" s="18" t="str">
        <f t="shared" si="3"/>
        <v>PA3.3</v>
      </c>
      <c r="M23" s="18" t="e">
        <f t="shared" si="4"/>
        <v>#VALUE!</v>
      </c>
      <c r="N23" s="18" t="e">
        <f t="shared" si="5"/>
        <v>#VALUE!</v>
      </c>
      <c r="O23" s="9" t="e">
        <f t="shared" si="6"/>
        <v>#VALUE!</v>
      </c>
    </row>
    <row r="24" spans="1:15" ht="50.1" customHeight="1" x14ac:dyDescent="0.25">
      <c r="A24" s="30" t="s">
        <v>631</v>
      </c>
      <c r="B24" s="28" t="s">
        <v>1094</v>
      </c>
      <c r="C24" s="29" t="s">
        <v>62</v>
      </c>
      <c r="D24" s="29" t="s">
        <v>3</v>
      </c>
      <c r="E24" s="88" t="str">
        <f t="shared" si="0"/>
        <v>last</v>
      </c>
      <c r="F24" s="80">
        <f t="shared" si="1"/>
        <v>1</v>
      </c>
      <c r="G24" s="381">
        <f>'SETUP Dimensions'!Q27</f>
        <v>100</v>
      </c>
      <c r="H24" s="177" t="str">
        <f>IF('SETUP Dimensions'!V27&lt;&gt;1,IFERROR(VLOOKUP(A24,QUESTIONS!$M$1:$P$64,4,FALSE),"Data not available"),"ERROR")</f>
        <v>Data not available</v>
      </c>
      <c r="I24" s="113" t="str">
        <f>IF('SETUP Dimensions'!V27=1,"There is a fatal error on weighting! Check setup","")</f>
        <v/>
      </c>
      <c r="J24" s="18" t="str">
        <f t="shared" si="2"/>
        <v/>
      </c>
      <c r="K24" s="18" t="e">
        <f>IF(H24&lt;&gt;0,J24*'SETUP Dimensions'!Q27/100,0)</f>
        <v>#VALUE!</v>
      </c>
      <c r="L24" s="18" t="str">
        <f t="shared" si="3"/>
        <v>PA3.4</v>
      </c>
      <c r="M24" s="18" t="e">
        <f t="shared" si="4"/>
        <v>#VALUE!</v>
      </c>
      <c r="N24" s="18" t="e">
        <f t="shared" si="5"/>
        <v>#VALUE!</v>
      </c>
      <c r="O24" s="9" t="e">
        <f t="shared" si="6"/>
        <v>#VALUE!</v>
      </c>
    </row>
    <row r="25" spans="1:15" ht="50.1" customHeight="1" thickBot="1" x14ac:dyDescent="0.3">
      <c r="A25" s="225" t="s">
        <v>1520</v>
      </c>
      <c r="B25" s="135" t="s">
        <v>1101</v>
      </c>
      <c r="C25" s="226" t="s">
        <v>62</v>
      </c>
      <c r="D25" s="226" t="s">
        <v>3</v>
      </c>
      <c r="E25" s="219" t="str">
        <f t="shared" si="0"/>
        <v>last</v>
      </c>
      <c r="F25" s="81">
        <f t="shared" si="1"/>
        <v>1</v>
      </c>
      <c r="G25" s="382">
        <f>'SETUP Dimensions'!Q28</f>
        <v>100</v>
      </c>
      <c r="H25" s="227" t="str">
        <f>IF('SETUP Dimensions'!V28&lt;&gt;1,IFERROR(VLOOKUP(A25,QUESTIONS!$M$1:$P$64,4,FALSE),"Data not available"),"ERROR")</f>
        <v>Data not available</v>
      </c>
      <c r="I25" s="111" t="str">
        <f>IF('SETUP Dimensions'!V28=1,"There is a fatal error on weighting! Check setup","")</f>
        <v/>
      </c>
      <c r="J25" s="18" t="str">
        <f t="shared" si="2"/>
        <v/>
      </c>
      <c r="K25" s="18" t="e">
        <f>IF(H25&lt;&gt;0,J25*'SETUP Dimensions'!Q28/100,0)</f>
        <v>#VALUE!</v>
      </c>
      <c r="L25" s="18" t="str">
        <f t="shared" si="3"/>
        <v>PA3.5</v>
      </c>
      <c r="M25" s="18" t="e">
        <f t="shared" si="4"/>
        <v>#VALUE!</v>
      </c>
      <c r="N25" s="18" t="e">
        <f t="shared" si="5"/>
        <v>#VALUE!</v>
      </c>
      <c r="O25" s="9" t="e">
        <f t="shared" si="6"/>
        <v>#VALUE!</v>
      </c>
    </row>
    <row r="26" spans="1:15" ht="50.1" customHeight="1" x14ac:dyDescent="0.25">
      <c r="A26" s="228" t="s">
        <v>436</v>
      </c>
      <c r="B26" s="61" t="s">
        <v>1108</v>
      </c>
      <c r="C26" s="229" t="s">
        <v>62</v>
      </c>
      <c r="D26" s="229" t="s">
        <v>3</v>
      </c>
      <c r="E26" s="87" t="str">
        <f t="shared" si="0"/>
        <v/>
      </c>
      <c r="F26" s="76">
        <f t="shared" si="1"/>
        <v>1</v>
      </c>
      <c r="G26" s="383">
        <f>'SETUP Dimensions'!Q29</f>
        <v>40</v>
      </c>
      <c r="H26" s="224" t="str">
        <f>IF('SETUP Dimensions'!V29&lt;&gt;1,IFERROR(VLOOKUP(A26,QUESTIONS!$M$1:$P$64,4,FALSE),"Data not available"),"ERROR")</f>
        <v>Data not available</v>
      </c>
      <c r="I26" s="222" t="str">
        <f>IF('SETUP Dimensions'!V29=1,"There is a fatal error on weighting! Check setup","")</f>
        <v/>
      </c>
      <c r="J26" s="18" t="str">
        <f t="shared" si="2"/>
        <v/>
      </c>
      <c r="K26" s="18" t="e">
        <f>IF(H26&lt;&gt;0,J26*'SETUP Dimensions'!Q29/100,0)</f>
        <v>#VALUE!</v>
      </c>
      <c r="L26" s="18" t="str">
        <f t="shared" si="3"/>
        <v>PA4.1</v>
      </c>
      <c r="M26" s="18" t="e">
        <f t="shared" si="4"/>
        <v>#VALUE!</v>
      </c>
      <c r="N26" s="18" t="str">
        <f t="shared" si="5"/>
        <v/>
      </c>
      <c r="O26" s="9" t="e">
        <f t="shared" si="6"/>
        <v>#VALUE!</v>
      </c>
    </row>
    <row r="27" spans="1:15" ht="50.1" customHeight="1" x14ac:dyDescent="0.25">
      <c r="A27" s="30" t="s">
        <v>437</v>
      </c>
      <c r="B27" s="28" t="s">
        <v>1115</v>
      </c>
      <c r="C27" s="29" t="s">
        <v>62</v>
      </c>
      <c r="D27" s="29" t="s">
        <v>3</v>
      </c>
      <c r="E27" s="88" t="str">
        <f t="shared" si="0"/>
        <v/>
      </c>
      <c r="F27" s="80">
        <f t="shared" si="1"/>
        <v>2</v>
      </c>
      <c r="G27" s="381">
        <f>'SETUP Dimensions'!Q30</f>
        <v>20</v>
      </c>
      <c r="H27" s="177" t="str">
        <f>IF('SETUP Dimensions'!V30&lt;&gt;1,IFERROR(VLOOKUP(A27,QUESTIONS!$M$1:$P$64,4,FALSE),"Data not available"),"ERROR")</f>
        <v>Data not available</v>
      </c>
      <c r="I27" s="113" t="str">
        <f>IF('SETUP Dimensions'!V30=1,"There is a fatal error on weighting! Check setup","")</f>
        <v/>
      </c>
      <c r="J27" s="18" t="str">
        <f t="shared" si="2"/>
        <v/>
      </c>
      <c r="K27" s="18" t="e">
        <f>IF(H27&lt;&gt;0,J27*'SETUP Dimensions'!Q30/100,0)</f>
        <v>#VALUE!</v>
      </c>
      <c r="L27" s="18" t="str">
        <f t="shared" si="3"/>
        <v>PA4.1</v>
      </c>
      <c r="M27" s="18" t="e">
        <f t="shared" si="4"/>
        <v>#VALUE!</v>
      </c>
      <c r="N27" s="18" t="str">
        <f t="shared" si="5"/>
        <v/>
      </c>
      <c r="O27" s="9" t="e">
        <f t="shared" si="6"/>
        <v>#VALUE!</v>
      </c>
    </row>
    <row r="28" spans="1:15" ht="50.1" customHeight="1" x14ac:dyDescent="0.25">
      <c r="A28" s="30" t="s">
        <v>1385</v>
      </c>
      <c r="B28" s="28" t="s">
        <v>1122</v>
      </c>
      <c r="C28" s="29" t="s">
        <v>62</v>
      </c>
      <c r="D28" s="29" t="s">
        <v>3</v>
      </c>
      <c r="E28" s="88" t="str">
        <f t="shared" si="0"/>
        <v/>
      </c>
      <c r="F28" s="80">
        <f t="shared" si="1"/>
        <v>3</v>
      </c>
      <c r="G28" s="381">
        <f>'SETUP Dimensions'!Q31</f>
        <v>20</v>
      </c>
      <c r="H28" s="177" t="str">
        <f>IF('SETUP Dimensions'!V31&lt;&gt;1,IFERROR(VLOOKUP(A28,QUESTIONS!$M$1:$P$64,4,FALSE),"Data not available"),"ERROR")</f>
        <v>Data not available</v>
      </c>
      <c r="I28" s="113" t="str">
        <f>IF('SETUP Dimensions'!V31=1,"There is a fatal error on weighting! Check setup","")</f>
        <v/>
      </c>
      <c r="J28" s="18" t="str">
        <f t="shared" si="2"/>
        <v/>
      </c>
      <c r="K28" s="18" t="e">
        <f>IF(H28&lt;&gt;0,J28*'SETUP Dimensions'!Q31/100,0)</f>
        <v>#VALUE!</v>
      </c>
      <c r="L28" s="18" t="str">
        <f t="shared" si="3"/>
        <v>PA4.1</v>
      </c>
      <c r="M28" s="18" t="e">
        <f t="shared" si="4"/>
        <v>#VALUE!</v>
      </c>
      <c r="N28" s="18" t="str">
        <f t="shared" si="5"/>
        <v/>
      </c>
      <c r="O28" s="9" t="e">
        <f t="shared" si="6"/>
        <v>#VALUE!</v>
      </c>
    </row>
    <row r="29" spans="1:15" ht="50.1" customHeight="1" x14ac:dyDescent="0.25">
      <c r="A29" s="30" t="s">
        <v>1387</v>
      </c>
      <c r="B29" s="28" t="s">
        <v>1691</v>
      </c>
      <c r="C29" s="29" t="s">
        <v>62</v>
      </c>
      <c r="D29" s="29" t="s">
        <v>3</v>
      </c>
      <c r="E29" s="88" t="str">
        <f t="shared" si="0"/>
        <v>last</v>
      </c>
      <c r="F29" s="80">
        <f t="shared" si="1"/>
        <v>4</v>
      </c>
      <c r="G29" s="381">
        <f>'SETUP Dimensions'!Q32</f>
        <v>20</v>
      </c>
      <c r="H29" s="177" t="str">
        <f>IF('SETUP Dimensions'!V32&lt;&gt;1,IFERROR(VLOOKUP(A29,QUESTIONS!$M$1:$P$64,4,FALSE),"Data not available"),"ERROR")</f>
        <v>Data not available</v>
      </c>
      <c r="I29" s="113" t="str">
        <f>IF('SETUP Dimensions'!V32=1,"There is a fatal error on weighting! Check setup","")</f>
        <v/>
      </c>
      <c r="J29" s="18" t="str">
        <f t="shared" si="2"/>
        <v/>
      </c>
      <c r="K29" s="18" t="e">
        <f>IF(H29&lt;&gt;0,J29*'SETUP Dimensions'!Q32/100,0)</f>
        <v>#VALUE!</v>
      </c>
      <c r="L29" s="18" t="str">
        <f t="shared" si="3"/>
        <v>PA4.1</v>
      </c>
      <c r="M29" s="18" t="e">
        <f t="shared" si="4"/>
        <v>#VALUE!</v>
      </c>
      <c r="N29" s="18" t="e">
        <f t="shared" si="5"/>
        <v>#VALUE!</v>
      </c>
      <c r="O29" s="9" t="e">
        <f t="shared" si="6"/>
        <v>#VALUE!</v>
      </c>
    </row>
    <row r="30" spans="1:15" ht="50.1" customHeight="1" x14ac:dyDescent="0.25">
      <c r="A30" s="30" t="s">
        <v>438</v>
      </c>
      <c r="B30" s="28" t="s">
        <v>1136</v>
      </c>
      <c r="C30" s="29" t="s">
        <v>62</v>
      </c>
      <c r="D30" s="29" t="s">
        <v>3</v>
      </c>
      <c r="E30" s="88" t="str">
        <f t="shared" si="0"/>
        <v>last</v>
      </c>
      <c r="F30" s="80">
        <f t="shared" si="1"/>
        <v>1</v>
      </c>
      <c r="G30" s="381">
        <f>'SETUP Dimensions'!Q33</f>
        <v>100</v>
      </c>
      <c r="H30" s="177" t="str">
        <f>IF('SETUP Dimensions'!V33&lt;&gt;1,IFERROR(VLOOKUP(A30,QUESTIONS!$M$1:$P$64,4,FALSE),"Data not available"),"ERROR")</f>
        <v>Data not available</v>
      </c>
      <c r="I30" s="113" t="str">
        <f>IF('SETUP Dimensions'!V33=1,"There is a fatal error on weighting! Check setup","")</f>
        <v/>
      </c>
      <c r="J30" s="18" t="str">
        <f t="shared" si="2"/>
        <v/>
      </c>
      <c r="K30" s="18" t="e">
        <f>IF(H30&lt;&gt;0,J30*'SETUP Dimensions'!Q33/100,0)</f>
        <v>#VALUE!</v>
      </c>
      <c r="L30" s="18" t="str">
        <f t="shared" si="3"/>
        <v>PA4.2</v>
      </c>
      <c r="M30" s="18" t="e">
        <f t="shared" si="4"/>
        <v>#VALUE!</v>
      </c>
      <c r="N30" s="18" t="e">
        <f t="shared" si="5"/>
        <v>#VALUE!</v>
      </c>
      <c r="O30" s="9" t="e">
        <f t="shared" si="6"/>
        <v>#VALUE!</v>
      </c>
    </row>
    <row r="31" spans="1:15" ht="50.1" customHeight="1" x14ac:dyDescent="0.25">
      <c r="A31" s="30" t="s">
        <v>439</v>
      </c>
      <c r="B31" s="28" t="s">
        <v>1143</v>
      </c>
      <c r="C31" s="29" t="s">
        <v>62</v>
      </c>
      <c r="D31" s="29" t="s">
        <v>3</v>
      </c>
      <c r="E31" s="88" t="str">
        <f t="shared" si="0"/>
        <v>last</v>
      </c>
      <c r="F31" s="80">
        <f t="shared" si="1"/>
        <v>1</v>
      </c>
      <c r="G31" s="381">
        <f>'SETUP Dimensions'!Q34</f>
        <v>100</v>
      </c>
      <c r="H31" s="177" t="str">
        <f>IF('SETUP Dimensions'!V34&lt;&gt;1,IFERROR(VLOOKUP(A31,QUESTIONS!$M$1:$P$64,4,FALSE),"Data not available"),"ERROR")</f>
        <v>Data not available</v>
      </c>
      <c r="I31" s="113" t="str">
        <f>IF('SETUP Dimensions'!V34=1,"There is a fatal error on weighting! Check setup","")</f>
        <v/>
      </c>
      <c r="J31" s="18" t="str">
        <f t="shared" si="2"/>
        <v/>
      </c>
      <c r="K31" s="18" t="e">
        <f>IF(H31&lt;&gt;0,J31*'SETUP Dimensions'!Q34/100,0)</f>
        <v>#VALUE!</v>
      </c>
      <c r="L31" s="18" t="str">
        <f t="shared" si="3"/>
        <v>PA4.3</v>
      </c>
      <c r="M31" s="18" t="e">
        <f t="shared" si="4"/>
        <v>#VALUE!</v>
      </c>
      <c r="N31" s="18" t="e">
        <f t="shared" si="5"/>
        <v>#VALUE!</v>
      </c>
      <c r="O31" s="9" t="e">
        <f t="shared" si="6"/>
        <v>#VALUE!</v>
      </c>
    </row>
    <row r="32" spans="1:15" ht="50.1" customHeight="1" x14ac:dyDescent="0.25">
      <c r="A32" s="30" t="s">
        <v>440</v>
      </c>
      <c r="B32" s="28" t="s">
        <v>1692</v>
      </c>
      <c r="C32" s="29" t="s">
        <v>62</v>
      </c>
      <c r="D32" s="29" t="s">
        <v>3</v>
      </c>
      <c r="E32" s="88" t="str">
        <f t="shared" si="0"/>
        <v>last</v>
      </c>
      <c r="F32" s="80">
        <f t="shared" si="1"/>
        <v>1</v>
      </c>
      <c r="G32" s="381">
        <f>'SETUP Dimensions'!Q35</f>
        <v>100</v>
      </c>
      <c r="H32" s="177" t="str">
        <f>IF('SETUP Dimensions'!V35&lt;&gt;1,IFERROR(VLOOKUP(A32,QUESTIONS!$M$1:$P$64,4,FALSE),"Data not available"),"ERROR")</f>
        <v>Data not available</v>
      </c>
      <c r="I32" s="113" t="str">
        <f>IF('SETUP Dimensions'!V35=1,"There is a fatal error on weighting! Check setup","")</f>
        <v/>
      </c>
      <c r="J32" s="18" t="str">
        <f t="shared" si="2"/>
        <v/>
      </c>
      <c r="K32" s="18" t="e">
        <f>IF(H32&lt;&gt;0,J32*'SETUP Dimensions'!Q35/100,0)</f>
        <v>#VALUE!</v>
      </c>
      <c r="L32" s="18" t="str">
        <f t="shared" si="3"/>
        <v>PA4.4</v>
      </c>
      <c r="M32" s="18" t="e">
        <f t="shared" si="4"/>
        <v>#VALUE!</v>
      </c>
      <c r="N32" s="18" t="e">
        <f t="shared" si="5"/>
        <v>#VALUE!</v>
      </c>
      <c r="O32" s="9" t="e">
        <f t="shared" si="6"/>
        <v>#VALUE!</v>
      </c>
    </row>
    <row r="33" spans="1:15" ht="50.1" customHeight="1" thickBot="1" x14ac:dyDescent="0.3">
      <c r="A33" s="225" t="s">
        <v>441</v>
      </c>
      <c r="B33" s="135" t="s">
        <v>1157</v>
      </c>
      <c r="C33" s="226" t="s">
        <v>62</v>
      </c>
      <c r="D33" s="226" t="s">
        <v>3</v>
      </c>
      <c r="E33" s="219" t="str">
        <f t="shared" si="0"/>
        <v>last</v>
      </c>
      <c r="F33" s="81">
        <f t="shared" si="1"/>
        <v>1</v>
      </c>
      <c r="G33" s="382">
        <f>'SETUP Dimensions'!Q36</f>
        <v>100</v>
      </c>
      <c r="H33" s="227" t="str">
        <f>IF('SETUP Dimensions'!V36&lt;&gt;1,IFERROR(VLOOKUP(A33,QUESTIONS!$M$1:$P$64,4,FALSE),"Data not available"),"ERROR")</f>
        <v>Data not available</v>
      </c>
      <c r="I33" s="111" t="str">
        <f>IF('SETUP Dimensions'!V36=1,"There is a fatal error on weighting! Check setup","")</f>
        <v/>
      </c>
      <c r="J33" s="18" t="str">
        <f t="shared" si="2"/>
        <v/>
      </c>
      <c r="K33" s="18" t="e">
        <f>IF(H33&lt;&gt;0,J33*'SETUP Dimensions'!Q36/100,0)</f>
        <v>#VALUE!</v>
      </c>
      <c r="L33" s="18" t="str">
        <f t="shared" si="3"/>
        <v>PA4.5</v>
      </c>
      <c r="M33" s="18" t="e">
        <f t="shared" si="4"/>
        <v>#VALUE!</v>
      </c>
      <c r="N33" s="18" t="e">
        <f t="shared" si="5"/>
        <v>#VALUE!</v>
      </c>
      <c r="O33" s="9" t="e">
        <f t="shared" si="6"/>
        <v>#VALUE!</v>
      </c>
    </row>
    <row r="34" spans="1:15" ht="50.1" customHeight="1" x14ac:dyDescent="0.25">
      <c r="A34" s="228" t="s">
        <v>442</v>
      </c>
      <c r="B34" s="61" t="s">
        <v>1164</v>
      </c>
      <c r="C34" s="229" t="s">
        <v>62</v>
      </c>
      <c r="D34" s="229" t="s">
        <v>3</v>
      </c>
      <c r="E34" s="87" t="str">
        <f t="shared" si="0"/>
        <v/>
      </c>
      <c r="F34" s="76">
        <f t="shared" si="1"/>
        <v>1</v>
      </c>
      <c r="G34" s="383">
        <f>'SETUP Dimensions'!Q37</f>
        <v>40</v>
      </c>
      <c r="H34" s="224" t="str">
        <f>IF('SETUP Dimensions'!V37&lt;&gt;1,IFERROR(VLOOKUP(A34,QUESTIONS!$M$1:$P$64,4,FALSE),"Data not available"),"ERROR")</f>
        <v>Data not available</v>
      </c>
      <c r="I34" s="222" t="str">
        <f>IF('SETUP Dimensions'!V37=1,"There is a fatal error on weighting! Check setup","")</f>
        <v/>
      </c>
      <c r="J34" s="18" t="str">
        <f t="shared" si="2"/>
        <v/>
      </c>
      <c r="K34" s="18" t="e">
        <f>IF(H34&lt;&gt;0,J34*'SETUP Dimensions'!Q37/100,0)</f>
        <v>#VALUE!</v>
      </c>
      <c r="L34" s="18" t="str">
        <f t="shared" si="3"/>
        <v>PA5.1</v>
      </c>
      <c r="M34" s="18" t="e">
        <f t="shared" si="4"/>
        <v>#VALUE!</v>
      </c>
      <c r="N34" s="18" t="str">
        <f t="shared" si="5"/>
        <v/>
      </c>
      <c r="O34" s="9" t="e">
        <f t="shared" si="6"/>
        <v>#VALUE!</v>
      </c>
    </row>
    <row r="35" spans="1:15" ht="50.1" customHeight="1" x14ac:dyDescent="0.25">
      <c r="A35" s="30" t="s">
        <v>284</v>
      </c>
      <c r="B35" s="28" t="s">
        <v>1171</v>
      </c>
      <c r="C35" s="29" t="s">
        <v>62</v>
      </c>
      <c r="D35" s="29" t="s">
        <v>3</v>
      </c>
      <c r="E35" s="88" t="str">
        <f t="shared" si="0"/>
        <v/>
      </c>
      <c r="F35" s="80">
        <f t="shared" si="1"/>
        <v>2</v>
      </c>
      <c r="G35" s="381">
        <f>'SETUP Dimensions'!Q38</f>
        <v>20</v>
      </c>
      <c r="H35" s="177" t="str">
        <f>IF('SETUP Dimensions'!V38&lt;&gt;1,IFERROR(VLOOKUP(A35,QUESTIONS!$M$1:$P$64,4,FALSE),"Data not available"),"ERROR")</f>
        <v>Data not available</v>
      </c>
      <c r="I35" s="113" t="str">
        <f>IF('SETUP Dimensions'!V38=1,"There is a fatal error on weighting! Check setup","")</f>
        <v/>
      </c>
      <c r="J35" s="18" t="str">
        <f t="shared" si="2"/>
        <v/>
      </c>
      <c r="K35" s="18" t="e">
        <f>IF(H35&lt;&gt;0,J35*'SETUP Dimensions'!Q38/100,0)</f>
        <v>#VALUE!</v>
      </c>
      <c r="L35" s="18" t="str">
        <f t="shared" si="3"/>
        <v>PA5.1</v>
      </c>
      <c r="M35" s="18" t="e">
        <f t="shared" si="4"/>
        <v>#VALUE!</v>
      </c>
      <c r="N35" s="18" t="str">
        <f t="shared" si="5"/>
        <v/>
      </c>
      <c r="O35" s="9" t="e">
        <f t="shared" si="6"/>
        <v>#VALUE!</v>
      </c>
    </row>
    <row r="36" spans="1:15" ht="50.1" customHeight="1" x14ac:dyDescent="0.25">
      <c r="A36" s="30" t="s">
        <v>479</v>
      </c>
      <c r="B36" s="28" t="s">
        <v>1178</v>
      </c>
      <c r="C36" s="29" t="s">
        <v>62</v>
      </c>
      <c r="D36" s="29" t="s">
        <v>3</v>
      </c>
      <c r="E36" s="88" t="str">
        <f t="shared" si="0"/>
        <v/>
      </c>
      <c r="F36" s="80">
        <f t="shared" si="1"/>
        <v>3</v>
      </c>
      <c r="G36" s="381">
        <f>'SETUP Dimensions'!Q39</f>
        <v>20</v>
      </c>
      <c r="H36" s="177" t="str">
        <f>IF('SETUP Dimensions'!V39&lt;&gt;1,IFERROR(VLOOKUP(A36,QUESTIONS!$M$1:$P$64,4,FALSE),"Data not available"),"ERROR")</f>
        <v>Data not available</v>
      </c>
      <c r="I36" s="113" t="str">
        <f>IF('SETUP Dimensions'!V39=1,"There is a fatal error on weighting! Check setup","")</f>
        <v/>
      </c>
      <c r="J36" s="18" t="str">
        <f t="shared" si="2"/>
        <v/>
      </c>
      <c r="K36" s="18" t="e">
        <f>IF(H36&lt;&gt;0,J36*'SETUP Dimensions'!Q39/100,0)</f>
        <v>#VALUE!</v>
      </c>
      <c r="L36" s="18" t="str">
        <f t="shared" si="3"/>
        <v>PA5.1</v>
      </c>
      <c r="M36" s="18" t="e">
        <f t="shared" si="4"/>
        <v>#VALUE!</v>
      </c>
      <c r="N36" s="18" t="str">
        <f t="shared" si="5"/>
        <v/>
      </c>
      <c r="O36" s="9" t="e">
        <f t="shared" si="6"/>
        <v>#VALUE!</v>
      </c>
    </row>
    <row r="37" spans="1:15" ht="50.1" customHeight="1" x14ac:dyDescent="0.25">
      <c r="A37" s="30" t="s">
        <v>1389</v>
      </c>
      <c r="B37" s="28" t="s">
        <v>1688</v>
      </c>
      <c r="C37" s="29" t="s">
        <v>62</v>
      </c>
      <c r="D37" s="29" t="s">
        <v>3</v>
      </c>
      <c r="E37" s="88" t="str">
        <f t="shared" si="0"/>
        <v>last</v>
      </c>
      <c r="F37" s="80">
        <f t="shared" si="1"/>
        <v>4</v>
      </c>
      <c r="G37" s="381">
        <f>'SETUP Dimensions'!Q40</f>
        <v>20</v>
      </c>
      <c r="H37" s="177" t="str">
        <f>IF('SETUP Dimensions'!V40&lt;&gt;1,IFERROR(VLOOKUP(A37,QUESTIONS!$M$1:$P$64,4,FALSE),"Data not available"),"ERROR")</f>
        <v>Data not available</v>
      </c>
      <c r="I37" s="113" t="str">
        <f>IF('SETUP Dimensions'!V40=1,"There is a fatal error on weighting! Check setup","")</f>
        <v/>
      </c>
      <c r="J37" s="18" t="str">
        <f t="shared" si="2"/>
        <v/>
      </c>
      <c r="K37" s="18" t="e">
        <f>IF(H37&lt;&gt;0,J37*'SETUP Dimensions'!Q40/100,0)</f>
        <v>#VALUE!</v>
      </c>
      <c r="L37" s="18" t="str">
        <f t="shared" si="3"/>
        <v>PA5.1</v>
      </c>
      <c r="M37" s="18" t="e">
        <f t="shared" si="4"/>
        <v>#VALUE!</v>
      </c>
      <c r="N37" s="18" t="e">
        <f t="shared" si="5"/>
        <v>#VALUE!</v>
      </c>
      <c r="O37" s="9" t="e">
        <f t="shared" si="6"/>
        <v>#VALUE!</v>
      </c>
    </row>
    <row r="38" spans="1:15" ht="50.1" customHeight="1" x14ac:dyDescent="0.25">
      <c r="A38" s="30" t="s">
        <v>433</v>
      </c>
      <c r="B38" s="28" t="s">
        <v>1192</v>
      </c>
      <c r="C38" s="29" t="s">
        <v>62</v>
      </c>
      <c r="D38" s="29" t="s">
        <v>3</v>
      </c>
      <c r="E38" s="88" t="str">
        <f t="shared" si="0"/>
        <v>last</v>
      </c>
      <c r="F38" s="80">
        <f t="shared" si="1"/>
        <v>1</v>
      </c>
      <c r="G38" s="381">
        <f>'SETUP Dimensions'!Q41</f>
        <v>100</v>
      </c>
      <c r="H38" s="177" t="str">
        <f>IF('SETUP Dimensions'!V41&lt;&gt;1,IFERROR(VLOOKUP(A38,QUESTIONS!$M$1:$P$64,4,FALSE),"Data not available"),"ERROR")</f>
        <v>Data not available</v>
      </c>
      <c r="I38" s="113" t="str">
        <f>IF('SETUP Dimensions'!V41=1,"There is a fatal error on weighting! Check setup","")</f>
        <v/>
      </c>
      <c r="J38" s="18" t="str">
        <f t="shared" si="2"/>
        <v/>
      </c>
      <c r="K38" s="18" t="e">
        <f>IF(H38&lt;&gt;0,J38*'SETUP Dimensions'!Q41/100,0)</f>
        <v>#VALUE!</v>
      </c>
      <c r="L38" s="18" t="str">
        <f t="shared" si="3"/>
        <v>PA5.2</v>
      </c>
      <c r="M38" s="18" t="e">
        <f t="shared" si="4"/>
        <v>#VALUE!</v>
      </c>
      <c r="N38" s="18" t="e">
        <f t="shared" si="5"/>
        <v>#VALUE!</v>
      </c>
      <c r="O38" s="9" t="e">
        <f t="shared" si="6"/>
        <v>#VALUE!</v>
      </c>
    </row>
    <row r="39" spans="1:15" ht="50.1" customHeight="1" x14ac:dyDescent="0.25">
      <c r="A39" s="30" t="s">
        <v>434</v>
      </c>
      <c r="B39" s="28" t="s">
        <v>1199</v>
      </c>
      <c r="C39" s="29" t="s">
        <v>62</v>
      </c>
      <c r="D39" s="29" t="s">
        <v>3</v>
      </c>
      <c r="E39" s="88" t="str">
        <f t="shared" si="0"/>
        <v>last</v>
      </c>
      <c r="F39" s="80">
        <f t="shared" si="1"/>
        <v>1</v>
      </c>
      <c r="G39" s="381">
        <f>'SETUP Dimensions'!Q42</f>
        <v>100</v>
      </c>
      <c r="H39" s="177" t="str">
        <f>IF('SETUP Dimensions'!V42&lt;&gt;1,IFERROR(VLOOKUP(A39,QUESTIONS!$M$1:$P$64,4,FALSE),"Data not available"),"ERROR")</f>
        <v>Data not available</v>
      </c>
      <c r="I39" s="113" t="str">
        <f>IF('SETUP Dimensions'!V42=1,"There is a fatal error on weighting! Check setup","")</f>
        <v/>
      </c>
      <c r="J39" s="18" t="str">
        <f t="shared" si="2"/>
        <v/>
      </c>
      <c r="K39" s="18" t="e">
        <f>IF(H39&lt;&gt;0,J39*'SETUP Dimensions'!Q42/100,0)</f>
        <v>#VALUE!</v>
      </c>
      <c r="L39" s="18" t="str">
        <f t="shared" si="3"/>
        <v>PA5.3</v>
      </c>
      <c r="M39" s="18" t="e">
        <f t="shared" si="4"/>
        <v>#VALUE!</v>
      </c>
      <c r="N39" s="18" t="e">
        <f t="shared" si="5"/>
        <v>#VALUE!</v>
      </c>
      <c r="O39" s="9" t="e">
        <f t="shared" si="6"/>
        <v>#VALUE!</v>
      </c>
    </row>
    <row r="40" spans="1:15" ht="50.1" customHeight="1" x14ac:dyDescent="0.25">
      <c r="A40" s="30" t="s">
        <v>1392</v>
      </c>
      <c r="B40" s="28" t="s">
        <v>1211</v>
      </c>
      <c r="C40" s="29" t="s">
        <v>62</v>
      </c>
      <c r="D40" s="29" t="s">
        <v>3</v>
      </c>
      <c r="E40" s="88" t="str">
        <f t="shared" si="0"/>
        <v>last</v>
      </c>
      <c r="F40" s="80">
        <f t="shared" si="1"/>
        <v>1</v>
      </c>
      <c r="G40" s="381">
        <f>'SETUP Dimensions'!Q43</f>
        <v>100</v>
      </c>
      <c r="H40" s="177" t="str">
        <f>IF('SETUP Dimensions'!V43&lt;&gt;1,IFERROR(VLOOKUP(A40,QUESTIONS!$M$1:$P$64,4,FALSE),"Data not available"),"ERROR")</f>
        <v>Data not available</v>
      </c>
      <c r="I40" s="113" t="str">
        <f>IF('SETUP Dimensions'!V43=1,"There is a fatal error on weighting! Check setup","")</f>
        <v/>
      </c>
      <c r="J40" s="18" t="str">
        <f t="shared" si="2"/>
        <v/>
      </c>
      <c r="K40" s="18" t="e">
        <f>IF(H40&lt;&gt;0,J40*'SETUP Dimensions'!Q43/100,0)</f>
        <v>#VALUE!</v>
      </c>
      <c r="L40" s="18" t="str">
        <f t="shared" si="3"/>
        <v>PA5.4</v>
      </c>
      <c r="M40" s="18" t="e">
        <f t="shared" si="4"/>
        <v>#VALUE!</v>
      </c>
      <c r="N40" s="18" t="e">
        <f t="shared" si="5"/>
        <v>#VALUE!</v>
      </c>
      <c r="O40" s="9" t="e">
        <f t="shared" si="6"/>
        <v>#VALUE!</v>
      </c>
    </row>
    <row r="41" spans="1:15" ht="50.1" customHeight="1" thickBot="1" x14ac:dyDescent="0.3">
      <c r="A41" s="225" t="s">
        <v>633</v>
      </c>
      <c r="B41" s="135" t="s">
        <v>1218</v>
      </c>
      <c r="C41" s="226" t="s">
        <v>62</v>
      </c>
      <c r="D41" s="226" t="s">
        <v>3</v>
      </c>
      <c r="E41" s="219" t="str">
        <f t="shared" si="0"/>
        <v>last</v>
      </c>
      <c r="F41" s="81">
        <f t="shared" si="1"/>
        <v>1</v>
      </c>
      <c r="G41" s="382">
        <f>'SETUP Dimensions'!Q44</f>
        <v>100</v>
      </c>
      <c r="H41" s="227" t="str">
        <f>IF('SETUP Dimensions'!V44&lt;&gt;1,IFERROR(VLOOKUP(A41,QUESTIONS!$M$1:$P$64,4,FALSE),"Data not available"),"ERROR")</f>
        <v>Data not available</v>
      </c>
      <c r="I41" s="111" t="str">
        <f>IF('SETUP Dimensions'!V44=1,"There is a fatal error on weighting! Check setup","")</f>
        <v/>
      </c>
      <c r="J41" s="18" t="str">
        <f t="shared" si="2"/>
        <v/>
      </c>
      <c r="K41" s="18" t="e">
        <f>IF(H41&lt;&gt;0,J41*'SETUP Dimensions'!Q44/100,0)</f>
        <v>#VALUE!</v>
      </c>
      <c r="L41" s="18" t="str">
        <f t="shared" si="3"/>
        <v>PA5.5</v>
      </c>
      <c r="M41" s="18" t="e">
        <f t="shared" si="4"/>
        <v>#VALUE!</v>
      </c>
      <c r="N41" s="18" t="e">
        <f t="shared" si="5"/>
        <v>#VALUE!</v>
      </c>
      <c r="O41" s="9" t="e">
        <f t="shared" si="6"/>
        <v>#VALUE!</v>
      </c>
    </row>
    <row r="42" spans="1:15" ht="50.1" customHeight="1" x14ac:dyDescent="0.25">
      <c r="A42" s="228" t="s">
        <v>285</v>
      </c>
      <c r="B42" s="61" t="s">
        <v>1225</v>
      </c>
      <c r="C42" s="229" t="s">
        <v>62</v>
      </c>
      <c r="D42" s="229" t="s">
        <v>3</v>
      </c>
      <c r="E42" s="87" t="str">
        <f t="shared" si="0"/>
        <v/>
      </c>
      <c r="F42" s="76">
        <f t="shared" si="1"/>
        <v>1</v>
      </c>
      <c r="G42" s="383">
        <f>'SETUP Dimensions'!Q45</f>
        <v>40</v>
      </c>
      <c r="H42" s="224" t="str">
        <f>IF('SETUP Dimensions'!V45&lt;&gt;1,IFERROR(VLOOKUP(A42,QUESTIONS!$M$1:$P$64,4,FALSE),"Data not available"),"ERROR")</f>
        <v>Data not available</v>
      </c>
      <c r="I42" s="222" t="str">
        <f>IF('SETUP Dimensions'!V45=1,"There is a fatal error on weighting! Check setup","")</f>
        <v/>
      </c>
      <c r="J42" s="18" t="str">
        <f t="shared" si="2"/>
        <v/>
      </c>
      <c r="K42" s="18" t="e">
        <f>IF(H42&lt;&gt;0,J42*'SETUP Dimensions'!Q45/100,0)</f>
        <v>#VALUE!</v>
      </c>
      <c r="L42" s="18" t="str">
        <f t="shared" si="3"/>
        <v>PA6.1</v>
      </c>
      <c r="M42" s="18" t="e">
        <f t="shared" si="4"/>
        <v>#VALUE!</v>
      </c>
      <c r="N42" s="18" t="str">
        <f t="shared" si="5"/>
        <v/>
      </c>
      <c r="O42" s="9" t="e">
        <f t="shared" si="6"/>
        <v>#VALUE!</v>
      </c>
    </row>
    <row r="43" spans="1:15" ht="50.1" customHeight="1" x14ac:dyDescent="0.25">
      <c r="A43" s="30" t="s">
        <v>444</v>
      </c>
      <c r="B43" s="28" t="s">
        <v>1233</v>
      </c>
      <c r="C43" s="29" t="s">
        <v>62</v>
      </c>
      <c r="D43" s="29" t="s">
        <v>3</v>
      </c>
      <c r="E43" s="88" t="str">
        <f t="shared" si="0"/>
        <v/>
      </c>
      <c r="F43" s="80">
        <f t="shared" si="1"/>
        <v>2</v>
      </c>
      <c r="G43" s="381">
        <f>'SETUP Dimensions'!Q46</f>
        <v>15</v>
      </c>
      <c r="H43" s="177" t="str">
        <f>IF('SETUP Dimensions'!V46&lt;&gt;1,IFERROR(VLOOKUP(A43,QUESTIONS!$M$1:$P$64,4,FALSE),"Data not available"),"ERROR")</f>
        <v>Data not available</v>
      </c>
      <c r="I43" s="113" t="str">
        <f>IF('SETUP Dimensions'!V46=1,"There is a fatal error on weighting! Check setup","")</f>
        <v/>
      </c>
      <c r="J43" s="18" t="str">
        <f t="shared" si="2"/>
        <v/>
      </c>
      <c r="K43" s="18" t="e">
        <f>IF(H43&lt;&gt;0,J43*'SETUP Dimensions'!Q46/100,0)</f>
        <v>#VALUE!</v>
      </c>
      <c r="L43" s="18" t="str">
        <f t="shared" si="3"/>
        <v>PA6.1</v>
      </c>
      <c r="M43" s="18" t="e">
        <f t="shared" si="4"/>
        <v>#VALUE!</v>
      </c>
      <c r="N43" s="18" t="str">
        <f t="shared" si="5"/>
        <v/>
      </c>
      <c r="O43" s="9" t="e">
        <f t="shared" si="6"/>
        <v>#VALUE!</v>
      </c>
    </row>
    <row r="44" spans="1:15" ht="50.1" customHeight="1" x14ac:dyDescent="0.25">
      <c r="A44" s="30" t="s">
        <v>443</v>
      </c>
      <c r="B44" s="28" t="s">
        <v>1239</v>
      </c>
      <c r="C44" s="29" t="s">
        <v>62</v>
      </c>
      <c r="D44" s="29" t="s">
        <v>3</v>
      </c>
      <c r="E44" s="88" t="str">
        <f t="shared" si="0"/>
        <v/>
      </c>
      <c r="F44" s="80">
        <f t="shared" si="1"/>
        <v>3</v>
      </c>
      <c r="G44" s="381">
        <f>'SETUP Dimensions'!Q47</f>
        <v>15</v>
      </c>
      <c r="H44" s="177" t="str">
        <f>IF('SETUP Dimensions'!V47&lt;&gt;1,IFERROR(VLOOKUP(A44,QUESTIONS!$M$1:$P$64,4,FALSE),"Data not available"),"ERROR")</f>
        <v>Data not available</v>
      </c>
      <c r="I44" s="113" t="str">
        <f>IF('SETUP Dimensions'!V47=1,"There is a fatal error on weighting! Check setup","")</f>
        <v/>
      </c>
      <c r="J44" s="18" t="str">
        <f t="shared" si="2"/>
        <v/>
      </c>
      <c r="K44" s="18" t="e">
        <f>IF(H44&lt;&gt;0,J44*'SETUP Dimensions'!Q47/100,0)</f>
        <v>#VALUE!</v>
      </c>
      <c r="L44" s="18" t="str">
        <f t="shared" si="3"/>
        <v>PA6.1</v>
      </c>
      <c r="M44" s="18" t="e">
        <f t="shared" si="4"/>
        <v>#VALUE!</v>
      </c>
      <c r="N44" s="18" t="str">
        <f t="shared" si="5"/>
        <v/>
      </c>
      <c r="O44" s="9" t="e">
        <f t="shared" si="6"/>
        <v>#VALUE!</v>
      </c>
    </row>
    <row r="45" spans="1:15" ht="50.1" customHeight="1" x14ac:dyDescent="0.25">
      <c r="A45" s="30" t="s">
        <v>1394</v>
      </c>
      <c r="B45" s="28" t="s">
        <v>1246</v>
      </c>
      <c r="C45" s="29" t="s">
        <v>62</v>
      </c>
      <c r="D45" s="29" t="s">
        <v>3</v>
      </c>
      <c r="E45" s="88" t="str">
        <f t="shared" si="0"/>
        <v/>
      </c>
      <c r="F45" s="80">
        <f t="shared" si="1"/>
        <v>4</v>
      </c>
      <c r="G45" s="381">
        <f>'SETUP Dimensions'!Q48</f>
        <v>15</v>
      </c>
      <c r="H45" s="177" t="str">
        <f>IF('SETUP Dimensions'!V48&lt;&gt;1,IFERROR(VLOOKUP(A45,QUESTIONS!$M$1:$P$64,4,FALSE),"Data not available"),"ERROR")</f>
        <v>Data not available</v>
      </c>
      <c r="I45" s="113" t="str">
        <f>IF('SETUP Dimensions'!V48=1,"There is a fatal error on weighting! Check setup","")</f>
        <v/>
      </c>
      <c r="J45" s="18" t="str">
        <f t="shared" si="2"/>
        <v/>
      </c>
      <c r="K45" s="18" t="e">
        <f>IF(H45&lt;&gt;0,J45*'SETUP Dimensions'!Q48/100,0)</f>
        <v>#VALUE!</v>
      </c>
      <c r="L45" s="18" t="str">
        <f t="shared" si="3"/>
        <v>PA6.1</v>
      </c>
      <c r="M45" s="18" t="e">
        <f t="shared" si="4"/>
        <v>#VALUE!</v>
      </c>
      <c r="N45" s="18" t="str">
        <f t="shared" si="5"/>
        <v/>
      </c>
      <c r="O45" s="9" t="e">
        <f t="shared" si="6"/>
        <v>#VALUE!</v>
      </c>
    </row>
    <row r="46" spans="1:15" ht="50.1" customHeight="1" x14ac:dyDescent="0.25">
      <c r="A46" s="30" t="s">
        <v>1396</v>
      </c>
      <c r="B46" s="28" t="s">
        <v>1693</v>
      </c>
      <c r="C46" s="29" t="s">
        <v>62</v>
      </c>
      <c r="D46" s="29" t="s">
        <v>3</v>
      </c>
      <c r="E46" s="88" t="str">
        <f t="shared" si="0"/>
        <v>last</v>
      </c>
      <c r="F46" s="80">
        <f t="shared" si="1"/>
        <v>5</v>
      </c>
      <c r="G46" s="381">
        <f>'SETUP Dimensions'!Q49</f>
        <v>15</v>
      </c>
      <c r="H46" s="177" t="str">
        <f>IF('SETUP Dimensions'!V49&lt;&gt;1,IFERROR(VLOOKUP(A46,QUESTIONS!$M$1:$P$64,4,FALSE),"Data not available"),"ERROR")</f>
        <v>Data not available</v>
      </c>
      <c r="I46" s="113" t="str">
        <f>IF('SETUP Dimensions'!V49=1,"There is a fatal error on weighting! Check setup","")</f>
        <v/>
      </c>
      <c r="J46" s="18" t="str">
        <f t="shared" si="2"/>
        <v/>
      </c>
      <c r="K46" s="18" t="e">
        <f>IF(H46&lt;&gt;0,J46*'SETUP Dimensions'!Q49/100,0)</f>
        <v>#VALUE!</v>
      </c>
      <c r="L46" s="18" t="str">
        <f t="shared" si="3"/>
        <v>PA6.1</v>
      </c>
      <c r="M46" s="18" t="e">
        <f t="shared" si="4"/>
        <v>#VALUE!</v>
      </c>
      <c r="N46" s="18" t="e">
        <f t="shared" si="5"/>
        <v>#VALUE!</v>
      </c>
      <c r="O46" s="9" t="e">
        <f t="shared" si="6"/>
        <v>#VALUE!</v>
      </c>
    </row>
    <row r="47" spans="1:15" ht="50.1" customHeight="1" x14ac:dyDescent="0.25">
      <c r="A47" s="30" t="s">
        <v>286</v>
      </c>
      <c r="B47" s="28" t="s">
        <v>1261</v>
      </c>
      <c r="C47" s="29" t="s">
        <v>62</v>
      </c>
      <c r="D47" s="29" t="s">
        <v>3</v>
      </c>
      <c r="E47" s="88" t="str">
        <f t="shared" si="0"/>
        <v>last</v>
      </c>
      <c r="F47" s="80">
        <f t="shared" si="1"/>
        <v>1</v>
      </c>
      <c r="G47" s="381">
        <f>'SETUP Dimensions'!Q50</f>
        <v>100</v>
      </c>
      <c r="H47" s="177" t="str">
        <f>IF('SETUP Dimensions'!V50&lt;&gt;1,IFERROR(VLOOKUP(A47,QUESTIONS!$M$1:$P$64,4,FALSE),"Data not available"),"ERROR")</f>
        <v>Data not available</v>
      </c>
      <c r="I47" s="113" t="str">
        <f>IF('SETUP Dimensions'!V50=1,"There is a fatal error on weighting! Check setup","")</f>
        <v/>
      </c>
      <c r="J47" s="18" t="str">
        <f t="shared" si="2"/>
        <v/>
      </c>
      <c r="K47" s="18" t="e">
        <f>IF(H47&lt;&gt;0,J47*'SETUP Dimensions'!Q50/100,0)</f>
        <v>#VALUE!</v>
      </c>
      <c r="L47" s="18" t="str">
        <f t="shared" si="3"/>
        <v>PA6.2</v>
      </c>
      <c r="M47" s="18" t="e">
        <f t="shared" si="4"/>
        <v>#VALUE!</v>
      </c>
      <c r="N47" s="18" t="e">
        <f t="shared" si="5"/>
        <v>#VALUE!</v>
      </c>
      <c r="O47" s="9" t="e">
        <f t="shared" si="6"/>
        <v>#VALUE!</v>
      </c>
    </row>
    <row r="48" spans="1:15" ht="50.1" customHeight="1" x14ac:dyDescent="0.25">
      <c r="A48" s="30" t="s">
        <v>445</v>
      </c>
      <c r="B48" s="28" t="s">
        <v>1268</v>
      </c>
      <c r="C48" s="29" t="s">
        <v>62</v>
      </c>
      <c r="D48" s="29" t="s">
        <v>3</v>
      </c>
      <c r="E48" s="88" t="str">
        <f t="shared" si="0"/>
        <v>last</v>
      </c>
      <c r="F48" s="80">
        <f t="shared" si="1"/>
        <v>1</v>
      </c>
      <c r="G48" s="381">
        <f>'SETUP Dimensions'!Q51</f>
        <v>100</v>
      </c>
      <c r="H48" s="177" t="str">
        <f>IF('SETUP Dimensions'!V51&lt;&gt;1,IFERROR(VLOOKUP(A48,QUESTIONS!$M$1:$P$64,4,FALSE),"Data not available"),"ERROR")</f>
        <v>Data not available</v>
      </c>
      <c r="I48" s="113" t="str">
        <f>IF('SETUP Dimensions'!V51=1,"There is a fatal error on weighting! Check setup","")</f>
        <v/>
      </c>
      <c r="J48" s="18" t="str">
        <f t="shared" si="2"/>
        <v/>
      </c>
      <c r="K48" s="18" t="e">
        <f>IF(H48&lt;&gt;0,J48*'SETUP Dimensions'!Q51/100,0)</f>
        <v>#VALUE!</v>
      </c>
      <c r="L48" s="18" t="str">
        <f t="shared" si="3"/>
        <v>PA6.3</v>
      </c>
      <c r="M48" s="18" t="e">
        <f t="shared" si="4"/>
        <v>#VALUE!</v>
      </c>
      <c r="N48" s="18" t="e">
        <f t="shared" si="5"/>
        <v>#VALUE!</v>
      </c>
      <c r="O48" s="9" t="e">
        <f t="shared" si="6"/>
        <v>#VALUE!</v>
      </c>
    </row>
    <row r="49" spans="1:15" ht="50.1" customHeight="1" x14ac:dyDescent="0.25">
      <c r="A49" s="30" t="s">
        <v>453</v>
      </c>
      <c r="B49" s="28" t="s">
        <v>1275</v>
      </c>
      <c r="C49" s="29" t="s">
        <v>62</v>
      </c>
      <c r="D49" s="29" t="s">
        <v>3</v>
      </c>
      <c r="E49" s="88" t="str">
        <f t="shared" si="0"/>
        <v>last</v>
      </c>
      <c r="F49" s="80">
        <f t="shared" si="1"/>
        <v>1</v>
      </c>
      <c r="G49" s="381">
        <f>'SETUP Dimensions'!Q52</f>
        <v>100</v>
      </c>
      <c r="H49" s="177" t="str">
        <f>IF('SETUP Dimensions'!V52&lt;&gt;1,IFERROR(VLOOKUP(A49,QUESTIONS!$M$1:$P$64,4,FALSE),"Data not available"),"ERROR")</f>
        <v>Data not available</v>
      </c>
      <c r="I49" s="113" t="str">
        <f>IF('SETUP Dimensions'!V52=1,"There is a fatal error on weighting! Check setup","")</f>
        <v/>
      </c>
      <c r="J49" s="18" t="str">
        <f t="shared" si="2"/>
        <v/>
      </c>
      <c r="K49" s="18" t="e">
        <f>IF(H49&lt;&gt;0,J49*'SETUP Dimensions'!Q52/100,0)</f>
        <v>#VALUE!</v>
      </c>
      <c r="L49" s="18" t="str">
        <f t="shared" si="3"/>
        <v>PA6.4</v>
      </c>
      <c r="M49" s="18" t="e">
        <f t="shared" si="4"/>
        <v>#VALUE!</v>
      </c>
      <c r="N49" s="18" t="e">
        <f t="shared" si="5"/>
        <v>#VALUE!</v>
      </c>
      <c r="O49" s="9" t="e">
        <f t="shared" si="6"/>
        <v>#VALUE!</v>
      </c>
    </row>
    <row r="50" spans="1:15" ht="50.1" customHeight="1" thickBot="1" x14ac:dyDescent="0.3">
      <c r="A50" s="225" t="s">
        <v>287</v>
      </c>
      <c r="B50" s="135" t="s">
        <v>1282</v>
      </c>
      <c r="C50" s="226" t="s">
        <v>62</v>
      </c>
      <c r="D50" s="226" t="s">
        <v>3</v>
      </c>
      <c r="E50" s="219" t="str">
        <f t="shared" si="0"/>
        <v>last</v>
      </c>
      <c r="F50" s="81">
        <f t="shared" si="1"/>
        <v>1</v>
      </c>
      <c r="G50" s="382">
        <f>'SETUP Dimensions'!Q53</f>
        <v>100</v>
      </c>
      <c r="H50" s="227" t="str">
        <f>IF('SETUP Dimensions'!V53&lt;&gt;1,IFERROR(VLOOKUP(A50,QUESTIONS!$M$1:$P$64,4,FALSE),"Data not available"),"ERROR")</f>
        <v>Data not available</v>
      </c>
      <c r="I50" s="111" t="str">
        <f>IF('SETUP Dimensions'!V53=1,"There is a fatal error on weighting! Check setup","")</f>
        <v/>
      </c>
      <c r="J50" s="18" t="str">
        <f t="shared" si="2"/>
        <v/>
      </c>
      <c r="K50" s="18" t="e">
        <f>IF(H50&lt;&gt;0,J50*'SETUP Dimensions'!Q53/100,0)</f>
        <v>#VALUE!</v>
      </c>
      <c r="L50" s="18" t="str">
        <f t="shared" si="3"/>
        <v>PA6.5</v>
      </c>
      <c r="M50" s="18" t="e">
        <f t="shared" si="4"/>
        <v>#VALUE!</v>
      </c>
      <c r="N50" s="18" t="e">
        <f t="shared" si="5"/>
        <v>#VALUE!</v>
      </c>
      <c r="O50" s="9" t="e">
        <f t="shared" si="6"/>
        <v>#VALUE!</v>
      </c>
    </row>
    <row r="51" spans="1:15" ht="50.1" customHeight="1" x14ac:dyDescent="0.25">
      <c r="A51" s="228" t="s">
        <v>446</v>
      </c>
      <c r="B51" s="61" t="s">
        <v>1289</v>
      </c>
      <c r="C51" s="229" t="s">
        <v>62</v>
      </c>
      <c r="D51" s="229" t="s">
        <v>3</v>
      </c>
      <c r="E51" s="87" t="str">
        <f t="shared" si="0"/>
        <v/>
      </c>
      <c r="F51" s="76">
        <f t="shared" si="1"/>
        <v>1</v>
      </c>
      <c r="G51" s="383">
        <f>'SETUP Dimensions'!Q54</f>
        <v>40</v>
      </c>
      <c r="H51" s="224" t="str">
        <f>IF('SETUP Dimensions'!V54&lt;&gt;1,IFERROR(VLOOKUP(A51,QUESTIONS!$M$1:$P$64,4,FALSE),"Data not available"),"ERROR")</f>
        <v>Data not available</v>
      </c>
      <c r="I51" s="222" t="str">
        <f>IF('SETUP Dimensions'!V54=1,"There is a fatal error on weighting! Check setup","")</f>
        <v/>
      </c>
      <c r="J51" s="18" t="str">
        <f t="shared" si="2"/>
        <v/>
      </c>
      <c r="K51" s="18" t="e">
        <f>IF(H51&lt;&gt;0,J51*'SETUP Dimensions'!Q54/100,0)</f>
        <v>#VALUE!</v>
      </c>
      <c r="L51" s="18" t="str">
        <f t="shared" si="3"/>
        <v>PA7.1</v>
      </c>
      <c r="M51" s="18" t="e">
        <f t="shared" si="4"/>
        <v>#VALUE!</v>
      </c>
      <c r="N51" s="18" t="str">
        <f t="shared" si="5"/>
        <v/>
      </c>
      <c r="O51" s="9" t="e">
        <f t="shared" si="6"/>
        <v>#VALUE!</v>
      </c>
    </row>
    <row r="52" spans="1:15" ht="50.1" customHeight="1" x14ac:dyDescent="0.25">
      <c r="A52" s="30" t="s">
        <v>447</v>
      </c>
      <c r="B52" s="28" t="s">
        <v>1296</v>
      </c>
      <c r="C52" s="29" t="s">
        <v>62</v>
      </c>
      <c r="D52" s="29" t="s">
        <v>3</v>
      </c>
      <c r="E52" s="88" t="str">
        <f t="shared" si="0"/>
        <v/>
      </c>
      <c r="F52" s="80">
        <f t="shared" si="1"/>
        <v>2</v>
      </c>
      <c r="G52" s="381">
        <f>'SETUP Dimensions'!Q55</f>
        <v>15</v>
      </c>
      <c r="H52" s="177" t="str">
        <f>IF('SETUP Dimensions'!V55&lt;&gt;1,IFERROR(VLOOKUP(A52,QUESTIONS!$M$1:$P$64,4,FALSE),"Data not available"),"ERROR")</f>
        <v>Data not available</v>
      </c>
      <c r="I52" s="113" t="str">
        <f>IF('SETUP Dimensions'!V55=1,"There is a fatal error on weighting! Check setup","")</f>
        <v/>
      </c>
      <c r="J52" s="18" t="str">
        <f t="shared" si="2"/>
        <v/>
      </c>
      <c r="K52" s="18" t="e">
        <f>IF(H52&lt;&gt;0,J52*'SETUP Dimensions'!Q55/100,0)</f>
        <v>#VALUE!</v>
      </c>
      <c r="L52" s="18" t="str">
        <f t="shared" si="3"/>
        <v>PA7.1</v>
      </c>
      <c r="M52" s="18" t="e">
        <f t="shared" si="4"/>
        <v>#VALUE!</v>
      </c>
      <c r="N52" s="18" t="str">
        <f t="shared" si="5"/>
        <v/>
      </c>
      <c r="O52" s="9" t="e">
        <f t="shared" si="6"/>
        <v>#VALUE!</v>
      </c>
    </row>
    <row r="53" spans="1:15" ht="50.1" customHeight="1" x14ac:dyDescent="0.25">
      <c r="A53" s="30" t="s">
        <v>448</v>
      </c>
      <c r="B53" s="28" t="s">
        <v>1303</v>
      </c>
      <c r="C53" s="29" t="s">
        <v>62</v>
      </c>
      <c r="D53" s="29" t="s">
        <v>3</v>
      </c>
      <c r="E53" s="88" t="str">
        <f t="shared" si="0"/>
        <v/>
      </c>
      <c r="F53" s="80">
        <f t="shared" si="1"/>
        <v>3</v>
      </c>
      <c r="G53" s="381">
        <f>'SETUP Dimensions'!Q56</f>
        <v>15</v>
      </c>
      <c r="H53" s="177" t="str">
        <f>IF('SETUP Dimensions'!V56&lt;&gt;1,IFERROR(VLOOKUP(A53,QUESTIONS!$M$1:$P$64,4,FALSE),"Data not available"),"ERROR")</f>
        <v>Data not available</v>
      </c>
      <c r="I53" s="113" t="str">
        <f>IF('SETUP Dimensions'!V56=1,"There is a fatal error on weighting! Check setup","")</f>
        <v/>
      </c>
      <c r="J53" s="18" t="str">
        <f t="shared" si="2"/>
        <v/>
      </c>
      <c r="K53" s="18" t="e">
        <f>IF(H53&lt;&gt;0,J53*'SETUP Dimensions'!Q56/100,0)</f>
        <v>#VALUE!</v>
      </c>
      <c r="L53" s="18" t="str">
        <f t="shared" si="3"/>
        <v>PA7.1</v>
      </c>
      <c r="M53" s="18" t="e">
        <f t="shared" si="4"/>
        <v>#VALUE!</v>
      </c>
      <c r="N53" s="18" t="str">
        <f t="shared" si="5"/>
        <v/>
      </c>
      <c r="O53" s="9" t="e">
        <f t="shared" si="6"/>
        <v>#VALUE!</v>
      </c>
    </row>
    <row r="54" spans="1:15" ht="50.1" customHeight="1" x14ac:dyDescent="0.25">
      <c r="A54" s="30" t="s">
        <v>449</v>
      </c>
      <c r="B54" s="28" t="s">
        <v>1694</v>
      </c>
      <c r="C54" s="29" t="s">
        <v>62</v>
      </c>
      <c r="D54" s="29" t="s">
        <v>3</v>
      </c>
      <c r="E54" s="88" t="str">
        <f t="shared" si="0"/>
        <v/>
      </c>
      <c r="F54" s="80">
        <f t="shared" si="1"/>
        <v>4</v>
      </c>
      <c r="G54" s="381">
        <f>'SETUP Dimensions'!Q57</f>
        <v>15</v>
      </c>
      <c r="H54" s="177" t="str">
        <f>IF('SETUP Dimensions'!V57&lt;&gt;1,IFERROR(VLOOKUP(A54,QUESTIONS!$M$1:$P$64,4,FALSE),"Data not available"),"ERROR")</f>
        <v>Data not available</v>
      </c>
      <c r="I54" s="113" t="str">
        <f>IF('SETUP Dimensions'!V57=1,"There is a fatal error on weighting! Check setup","")</f>
        <v/>
      </c>
      <c r="J54" s="18" t="str">
        <f t="shared" si="2"/>
        <v/>
      </c>
      <c r="K54" s="18" t="e">
        <f>IF(H54&lt;&gt;0,J54*'SETUP Dimensions'!Q57/100,0)</f>
        <v>#VALUE!</v>
      </c>
      <c r="L54" s="18" t="str">
        <f t="shared" si="3"/>
        <v>PA7.1</v>
      </c>
      <c r="M54" s="18" t="e">
        <f t="shared" si="4"/>
        <v>#VALUE!</v>
      </c>
      <c r="N54" s="18" t="str">
        <f t="shared" si="5"/>
        <v/>
      </c>
      <c r="O54" s="9" t="e">
        <f t="shared" si="6"/>
        <v>#VALUE!</v>
      </c>
    </row>
    <row r="55" spans="1:15" ht="50.1" customHeight="1" thickBot="1" x14ac:dyDescent="0.3">
      <c r="A55" s="225" t="s">
        <v>1519</v>
      </c>
      <c r="B55" s="135" t="s">
        <v>1345</v>
      </c>
      <c r="C55" s="226" t="s">
        <v>62</v>
      </c>
      <c r="D55" s="226" t="s">
        <v>3</v>
      </c>
      <c r="E55" s="219" t="str">
        <f t="shared" si="0"/>
        <v>last</v>
      </c>
      <c r="F55" s="81">
        <f t="shared" si="1"/>
        <v>5</v>
      </c>
      <c r="G55" s="382">
        <f>'SETUP Dimensions'!Q58</f>
        <v>15</v>
      </c>
      <c r="H55" s="227" t="str">
        <f>IF('SETUP Dimensions'!V58&lt;&gt;1,IFERROR(VLOOKUP(A55,QUESTIONS!$M$1:$P$64,4,FALSE),"Data not available"),"ERROR")</f>
        <v>Data not available</v>
      </c>
      <c r="I55" s="111" t="str">
        <f>IF('SETUP Dimensions'!V58=1,"There is a fatal error on weighting! Check setup","")</f>
        <v/>
      </c>
      <c r="J55" s="18" t="str">
        <f t="shared" si="2"/>
        <v/>
      </c>
      <c r="K55" s="18" t="e">
        <f>IF(H55&lt;&gt;0,J55*'SETUP Dimensions'!Q58/100,0)</f>
        <v>#VALUE!</v>
      </c>
      <c r="L55" s="18" t="str">
        <f t="shared" si="3"/>
        <v>PA7.1</v>
      </c>
      <c r="M55" s="18" t="e">
        <f t="shared" si="4"/>
        <v>#VALUE!</v>
      </c>
      <c r="N55" s="18" t="e">
        <f t="shared" si="5"/>
        <v>#VALUE!</v>
      </c>
      <c r="O55" s="9" t="e">
        <f t="shared" si="6"/>
        <v>#VALUE!</v>
      </c>
    </row>
    <row r="56" spans="1:15" ht="50.1" customHeight="1" x14ac:dyDescent="0.25">
      <c r="A56" s="30" t="s">
        <v>450</v>
      </c>
      <c r="B56" s="28" t="s">
        <v>1317</v>
      </c>
      <c r="C56" s="29" t="s">
        <v>62</v>
      </c>
      <c r="D56" s="29" t="s">
        <v>3</v>
      </c>
      <c r="E56" s="88" t="str">
        <f t="shared" si="0"/>
        <v>last</v>
      </c>
      <c r="F56" s="80">
        <f t="shared" si="1"/>
        <v>1</v>
      </c>
      <c r="G56" s="381">
        <f>'SETUP Dimensions'!Q59</f>
        <v>100</v>
      </c>
      <c r="H56" s="177" t="str">
        <f>IF('SETUP Dimensions'!V59&lt;&gt;1,IFERROR(VLOOKUP(A56,QUESTIONS!$M$1:$P$64,4,FALSE),"Data not available"),"ERROR")</f>
        <v>Data not available</v>
      </c>
      <c r="I56" s="113" t="str">
        <f>IF('SETUP Dimensions'!V59=1,"There is a fatal error on weighting! Check setup","")</f>
        <v/>
      </c>
      <c r="J56" s="18" t="str">
        <f t="shared" si="2"/>
        <v/>
      </c>
      <c r="K56" s="18" t="e">
        <f>IF(H56&lt;&gt;0,J56*'SETUP Dimensions'!Q59/100,0)</f>
        <v>#VALUE!</v>
      </c>
      <c r="L56" s="18" t="str">
        <f t="shared" si="3"/>
        <v>PA7.2</v>
      </c>
      <c r="M56" s="18" t="e">
        <f t="shared" si="4"/>
        <v>#VALUE!</v>
      </c>
      <c r="N56" s="18" t="e">
        <f t="shared" si="5"/>
        <v>#VALUE!</v>
      </c>
      <c r="O56" s="9" t="e">
        <f t="shared" si="6"/>
        <v>#VALUE!</v>
      </c>
    </row>
    <row r="57" spans="1:15" ht="50.1" customHeight="1" x14ac:dyDescent="0.25">
      <c r="A57" s="30" t="s">
        <v>451</v>
      </c>
      <c r="B57" s="28" t="s">
        <v>1324</v>
      </c>
      <c r="C57" s="29" t="s">
        <v>62</v>
      </c>
      <c r="D57" s="29" t="s">
        <v>3</v>
      </c>
      <c r="E57" s="88" t="str">
        <f t="shared" si="0"/>
        <v>last</v>
      </c>
      <c r="F57" s="80">
        <f t="shared" si="1"/>
        <v>1</v>
      </c>
      <c r="G57" s="381">
        <f>'SETUP Dimensions'!Q60</f>
        <v>100</v>
      </c>
      <c r="H57" s="177" t="str">
        <f>IF('SETUP Dimensions'!V60&lt;&gt;1,IFERROR(VLOOKUP(A57,QUESTIONS!$M$1:$P$64,4,FALSE),"Data not available"),"ERROR")</f>
        <v>Data not available</v>
      </c>
      <c r="I57" s="113" t="str">
        <f>IF('SETUP Dimensions'!V60=1,"There is a fatal error on weighting! Check setup","")</f>
        <v/>
      </c>
      <c r="J57" s="18" t="str">
        <f t="shared" si="2"/>
        <v/>
      </c>
      <c r="K57" s="18" t="e">
        <f>IF(H57&lt;&gt;0,J57*'SETUP Dimensions'!Q60/100,0)</f>
        <v>#VALUE!</v>
      </c>
      <c r="L57" s="18" t="str">
        <f t="shared" si="3"/>
        <v>PA7.3</v>
      </c>
      <c r="M57" s="18" t="e">
        <f t="shared" si="4"/>
        <v>#VALUE!</v>
      </c>
      <c r="N57" s="18" t="e">
        <f t="shared" si="5"/>
        <v>#VALUE!</v>
      </c>
      <c r="O57" s="9" t="e">
        <f t="shared" si="6"/>
        <v>#VALUE!</v>
      </c>
    </row>
    <row r="58" spans="1:15" ht="50.1" customHeight="1" x14ac:dyDescent="0.25">
      <c r="A58" s="30" t="s">
        <v>452</v>
      </c>
      <c r="B58" s="28" t="s">
        <v>1331</v>
      </c>
      <c r="C58" s="29" t="s">
        <v>62</v>
      </c>
      <c r="D58" s="29" t="s">
        <v>3</v>
      </c>
      <c r="E58" s="88" t="str">
        <f t="shared" si="0"/>
        <v>last</v>
      </c>
      <c r="F58" s="80">
        <f t="shared" si="1"/>
        <v>1</v>
      </c>
      <c r="G58" s="381">
        <f>'SETUP Dimensions'!Q61</f>
        <v>100</v>
      </c>
      <c r="H58" s="177" t="str">
        <f>IF('SETUP Dimensions'!V61&lt;&gt;1,IFERROR(VLOOKUP(A58,QUESTIONS!$M$1:$P$64,4,FALSE),"Data not available"),"ERROR")</f>
        <v>Data not available</v>
      </c>
      <c r="I58" s="113" t="str">
        <f>IF('SETUP Dimensions'!V61=1,"There is a fatal error on weighting! Check setup","")</f>
        <v/>
      </c>
      <c r="J58" s="18" t="str">
        <f t="shared" si="2"/>
        <v/>
      </c>
      <c r="K58" s="18" t="e">
        <f>IF(H58&lt;&gt;0,J58*'SETUP Dimensions'!Q61/100,0)</f>
        <v>#VALUE!</v>
      </c>
      <c r="L58" s="18" t="str">
        <f t="shared" si="3"/>
        <v>PA7.4</v>
      </c>
      <c r="M58" s="18" t="e">
        <f t="shared" si="4"/>
        <v>#VALUE!</v>
      </c>
      <c r="N58" s="18" t="e">
        <f t="shared" si="5"/>
        <v>#VALUE!</v>
      </c>
      <c r="O58" s="9" t="e">
        <f t="shared" si="6"/>
        <v>#VALUE!</v>
      </c>
    </row>
    <row r="59" spans="1:15" ht="50.1" customHeight="1" x14ac:dyDescent="0.25">
      <c r="A59" s="30" t="s">
        <v>288</v>
      </c>
      <c r="B59" s="28" t="s">
        <v>1338</v>
      </c>
      <c r="C59" s="29" t="s">
        <v>62</v>
      </c>
      <c r="D59" s="29" t="s">
        <v>3</v>
      </c>
      <c r="E59" s="88" t="str">
        <f t="shared" si="0"/>
        <v>last</v>
      </c>
      <c r="F59" s="80">
        <f t="shared" si="1"/>
        <v>1</v>
      </c>
      <c r="G59" s="381">
        <f>'SETUP Dimensions'!Q62</f>
        <v>100</v>
      </c>
      <c r="H59" s="177" t="str">
        <f>IF('SETUP Dimensions'!V62&lt;&gt;1,IFERROR(VLOOKUP(A59,QUESTIONS!$M$1:$P$64,4,FALSE),"Data not available"),"ERROR")</f>
        <v>Data not available</v>
      </c>
      <c r="I59" s="113" t="str">
        <f>IF('SETUP Dimensions'!V62=1,"There is a fatal error on weighting! Check setup","")</f>
        <v/>
      </c>
      <c r="J59" s="18" t="str">
        <f t="shared" si="2"/>
        <v/>
      </c>
      <c r="K59" s="18" t="e">
        <f>IF(H59&lt;&gt;0,J59*'SETUP Dimensions'!Q62/100,0)</f>
        <v>#VALUE!</v>
      </c>
      <c r="L59" s="18" t="str">
        <f t="shared" si="3"/>
        <v>PA7.5</v>
      </c>
      <c r="M59" s="18" t="e">
        <f t="shared" si="4"/>
        <v>#VALUE!</v>
      </c>
      <c r="N59" s="18" t="e">
        <f t="shared" si="5"/>
        <v>#VALUE!</v>
      </c>
      <c r="O59" s="9" t="e">
        <f t="shared" si="6"/>
        <v>#VALUE!</v>
      </c>
    </row>
    <row r="60" spans="1:15" ht="50.1" customHeight="1" x14ac:dyDescent="0.25">
      <c r="A60" s="55" t="s">
        <v>1400</v>
      </c>
      <c r="B60" s="67" t="s">
        <v>1695</v>
      </c>
      <c r="C60" s="223" t="s">
        <v>62</v>
      </c>
      <c r="D60" s="223" t="s">
        <v>3</v>
      </c>
      <c r="E60" s="87" t="str">
        <f t="shared" si="0"/>
        <v/>
      </c>
      <c r="F60" s="76">
        <f t="shared" si="1"/>
        <v>1</v>
      </c>
      <c r="G60" s="383">
        <f>'SETUP Dimensions'!Q63</f>
        <v>50</v>
      </c>
      <c r="H60" s="224" t="str">
        <f>IF('SETUP Dimensions'!V63&lt;&gt;1,IFERROR(VLOOKUP(A60,QUESTIONS!$M$1:$P$64,4,FALSE),"Data not available"),"ERROR")</f>
        <v>Data not available</v>
      </c>
      <c r="I60" s="222" t="str">
        <f>IF('SETUP Dimensions'!V63=1,"There is a fatal error on weighting! Check setup","")</f>
        <v/>
      </c>
      <c r="J60" s="18" t="str">
        <f t="shared" si="2"/>
        <v/>
      </c>
      <c r="K60" s="18" t="e">
        <f>IF(H60&lt;&gt;0,J60*'SETUP Dimensions'!Q63/100,0)</f>
        <v>#VALUE!</v>
      </c>
      <c r="L60" s="18" t="str">
        <f t="shared" si="3"/>
        <v>PA8.1</v>
      </c>
      <c r="M60" s="18" t="e">
        <f t="shared" si="4"/>
        <v>#VALUE!</v>
      </c>
      <c r="N60" s="18" t="str">
        <f t="shared" si="5"/>
        <v/>
      </c>
      <c r="O60" s="9" t="e">
        <f t="shared" si="6"/>
        <v>#VALUE!</v>
      </c>
    </row>
    <row r="61" spans="1:15" ht="60" x14ac:dyDescent="0.25">
      <c r="A61" s="47" t="s">
        <v>1402</v>
      </c>
      <c r="B61" s="68" t="s">
        <v>1357</v>
      </c>
      <c r="C61" s="178" t="s">
        <v>62</v>
      </c>
      <c r="D61" s="178" t="s">
        <v>3</v>
      </c>
      <c r="E61" s="88" t="str">
        <f t="shared" si="0"/>
        <v>last</v>
      </c>
      <c r="F61" s="80">
        <f t="shared" si="1"/>
        <v>2</v>
      </c>
      <c r="G61" s="381">
        <f>'SETUP Dimensions'!Q64</f>
        <v>50</v>
      </c>
      <c r="H61" s="177" t="str">
        <f>IF('SETUP Dimensions'!V64&lt;&gt;1,IFERROR(VLOOKUP(A61,QUESTIONS!$M$1:$P$64,4,FALSE),"Data not available"),"ERROR")</f>
        <v>Data not available</v>
      </c>
      <c r="I61" s="113" t="str">
        <f>IF('SETUP Dimensions'!V64=1,"There is a fatal error on weighting! Check setup","")</f>
        <v/>
      </c>
      <c r="J61" s="18" t="str">
        <f t="shared" si="2"/>
        <v/>
      </c>
      <c r="K61" s="18" t="e">
        <f>IF(H61&lt;&gt;0,J61*'SETUP Dimensions'!Q64/100,0)</f>
        <v>#VALUE!</v>
      </c>
      <c r="L61" s="18" t="str">
        <f t="shared" si="3"/>
        <v>PA8.1</v>
      </c>
      <c r="M61" s="18" t="e">
        <f t="shared" si="4"/>
        <v>#VALUE!</v>
      </c>
      <c r="N61" s="18" t="e">
        <f t="shared" si="5"/>
        <v>#VALUE!</v>
      </c>
      <c r="O61" s="9" t="e">
        <f t="shared" si="6"/>
        <v>#VALUE!</v>
      </c>
    </row>
    <row r="62" spans="1:15" ht="45" x14ac:dyDescent="0.25">
      <c r="A62" s="47" t="s">
        <v>1405</v>
      </c>
      <c r="B62" s="68" t="s">
        <v>1696</v>
      </c>
      <c r="C62" s="178" t="s">
        <v>62</v>
      </c>
      <c r="D62" s="178" t="s">
        <v>3</v>
      </c>
      <c r="E62" s="88" t="str">
        <f t="shared" si="0"/>
        <v>last</v>
      </c>
      <c r="F62" s="80">
        <f t="shared" si="1"/>
        <v>1</v>
      </c>
      <c r="G62" s="381">
        <f>'SETUP Dimensions'!Q65</f>
        <v>100</v>
      </c>
      <c r="H62" s="177" t="str">
        <f>IF('SETUP Dimensions'!V65&lt;&gt;1,IFERROR(VLOOKUP(A62,QUESTIONS!$M$1:$P$64,4,FALSE),"Data not available"),"ERROR")</f>
        <v>Data not available</v>
      </c>
      <c r="I62" s="113" t="str">
        <f>IF('SETUP Dimensions'!V65=1,"There is a fatal error on weighting! Check setup","")</f>
        <v/>
      </c>
      <c r="J62" s="18" t="str">
        <f t="shared" si="2"/>
        <v/>
      </c>
      <c r="K62" s="18" t="e">
        <f>IF(H62&lt;&gt;0,J62*'SETUP Dimensions'!Q65/100,0)</f>
        <v>#VALUE!</v>
      </c>
      <c r="L62" s="18" t="str">
        <f t="shared" si="3"/>
        <v>PA8.2</v>
      </c>
      <c r="M62" s="18" t="e">
        <f t="shared" si="4"/>
        <v>#VALUE!</v>
      </c>
      <c r="N62" s="18" t="e">
        <f t="shared" si="5"/>
        <v>#VALUE!</v>
      </c>
      <c r="O62" s="9" t="e">
        <f t="shared" si="6"/>
        <v>#VALUE!</v>
      </c>
    </row>
    <row r="63" spans="1:15" ht="45" customHeight="1" x14ac:dyDescent="0.25">
      <c r="A63" s="47" t="s">
        <v>1408</v>
      </c>
      <c r="B63" s="68" t="s">
        <v>1698</v>
      </c>
      <c r="C63" s="178" t="s">
        <v>62</v>
      </c>
      <c r="D63" s="178" t="s">
        <v>3</v>
      </c>
      <c r="E63" s="88" t="str">
        <f t="shared" si="0"/>
        <v>last</v>
      </c>
      <c r="F63" s="80">
        <f t="shared" si="1"/>
        <v>1</v>
      </c>
      <c r="G63" s="381">
        <f>'SETUP Dimensions'!Q66</f>
        <v>100</v>
      </c>
      <c r="H63" s="177" t="str">
        <f>IF('SETUP Dimensions'!V66&lt;&gt;1,IFERROR(VLOOKUP(A63,QUESTIONS!$M$1:$P$64,4,FALSE),"Data not available"),"ERROR")</f>
        <v>Data not available</v>
      </c>
      <c r="I63" s="113" t="str">
        <f>IF('SETUP Dimensions'!V66=1,"There is a fatal error on weighting! Check setup","")</f>
        <v/>
      </c>
      <c r="J63" s="18" t="str">
        <f t="shared" si="2"/>
        <v/>
      </c>
      <c r="K63" s="18" t="e">
        <f>IF(H63&lt;&gt;0,J63*'SETUP Dimensions'!Q66/100,0)</f>
        <v>#VALUE!</v>
      </c>
      <c r="L63" s="18" t="str">
        <f t="shared" si="3"/>
        <v>PA8.3</v>
      </c>
      <c r="M63" s="18" t="e">
        <f t="shared" si="4"/>
        <v>#VALUE!</v>
      </c>
      <c r="N63" s="18" t="e">
        <f t="shared" si="5"/>
        <v>#VALUE!</v>
      </c>
      <c r="O63" s="9" t="e">
        <f t="shared" si="6"/>
        <v>#VALUE!</v>
      </c>
    </row>
    <row r="64" spans="1:15" ht="45" x14ac:dyDescent="0.25">
      <c r="A64" s="47" t="s">
        <v>1418</v>
      </c>
      <c r="B64" s="68" t="s">
        <v>1411</v>
      </c>
      <c r="C64" s="178" t="s">
        <v>62</v>
      </c>
      <c r="D64" s="178" t="s">
        <v>3</v>
      </c>
      <c r="E64" s="88" t="str">
        <f t="shared" si="0"/>
        <v>last</v>
      </c>
      <c r="F64" s="80">
        <f t="shared" si="1"/>
        <v>1</v>
      </c>
      <c r="G64" s="381">
        <f>'SETUP Dimensions'!Q67</f>
        <v>100</v>
      </c>
      <c r="H64" s="177" t="str">
        <f>IF('SETUP Dimensions'!V67&lt;&gt;1,IFERROR(VLOOKUP(A64,QUESTIONS!$M$1:$P$64,4,FALSE),"Data not available"),"ERROR")</f>
        <v>Data not available</v>
      </c>
      <c r="I64" s="113" t="str">
        <f>IF('SETUP Dimensions'!V67=1,"There is a fatal error on weighting! Check setup","")</f>
        <v/>
      </c>
      <c r="J64" s="18" t="str">
        <f t="shared" si="2"/>
        <v/>
      </c>
      <c r="K64" s="18" t="e">
        <f>IF(H64&lt;&gt;0,J64*'SETUP Dimensions'!Q67/100,0)</f>
        <v>#VALUE!</v>
      </c>
      <c r="L64" s="18" t="str">
        <f t="shared" si="3"/>
        <v>PA8.4</v>
      </c>
      <c r="M64" s="18" t="e">
        <f t="shared" si="4"/>
        <v>#VALUE!</v>
      </c>
      <c r="N64" s="18" t="e">
        <f t="shared" si="5"/>
        <v>#VALUE!</v>
      </c>
      <c r="O64" s="9" t="e">
        <f t="shared" si="6"/>
        <v>#VALUE!</v>
      </c>
    </row>
  </sheetData>
  <sheetProtection algorithmName="SHA-512" hashValue="HHdp1Vrh725EXUiLGoAKpx3xnmFH/H/h8kpLXH6cJ+8brf/Zg4lhFKYDP8CeKIoyGAG/p7eJSKtZf46vREEnLw==" saltValue="2errs8pGmt3MrfpbqAXqUA==" spinCount="100000" sheet="1" selectLockedCells="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78</vt:i4>
      </vt:variant>
    </vt:vector>
  </HeadingPairs>
  <TitlesOfParts>
    <vt:vector size="98" baseType="lpstr">
      <vt:lpstr>Read me</vt:lpstr>
      <vt:lpstr>Instructions</vt:lpstr>
      <vt:lpstr>Foglio2</vt:lpstr>
      <vt:lpstr>SETUP Questions</vt:lpstr>
      <vt:lpstr>SETUP Dimensions</vt:lpstr>
      <vt:lpstr>SETUP indicators</vt:lpstr>
      <vt:lpstr>Summary</vt:lpstr>
      <vt:lpstr>QUESTIONS</vt:lpstr>
      <vt:lpstr>DIMENSIONS</vt:lpstr>
      <vt:lpstr>INDICATORS</vt:lpstr>
      <vt:lpstr>PERFORMANCE AREAS</vt:lpstr>
      <vt:lpstr>Anagrafica</vt:lpstr>
      <vt:lpstr>Matrice risposte</vt:lpstr>
      <vt:lpstr>Matrice risposte 10 luglio</vt:lpstr>
      <vt:lpstr>Matrice domande-risposte</vt:lpstr>
      <vt:lpstr>Matrice domande</vt:lpstr>
      <vt:lpstr>Matrice dimensioni</vt:lpstr>
      <vt:lpstr>Matrice indicatori</vt:lpstr>
      <vt:lpstr>Matrice Generale indicatori</vt:lpstr>
      <vt:lpstr> Matrice risposte 2 (19 mag)</vt:lpstr>
      <vt:lpstr>QUESTIONS!_FiltroDatabase</vt:lpstr>
      <vt:lpstr>PA1.1.1.1</vt:lpstr>
      <vt:lpstr>PA1.1.1.2</vt:lpstr>
      <vt:lpstr>PA1.1.2.1</vt:lpstr>
      <vt:lpstr>PA1.1.2.2</vt:lpstr>
      <vt:lpstr>PA1.1.3.1</vt:lpstr>
      <vt:lpstr>PA1.1.3.2</vt:lpstr>
      <vt:lpstr>PA1.1.4.1</vt:lpstr>
      <vt:lpstr>PA1.2.1.1</vt:lpstr>
      <vt:lpstr>PA1.3.1.1</vt:lpstr>
      <vt:lpstr>PA1.3.1.2</vt:lpstr>
      <vt:lpstr>PA1.3.2.1</vt:lpstr>
      <vt:lpstr>PA1.4.1.1</vt:lpstr>
      <vt:lpstr>PA1.5.1.1</vt:lpstr>
      <vt:lpstr>PA2.1.1.1</vt:lpstr>
      <vt:lpstr>PA2.1.2.1</vt:lpstr>
      <vt:lpstr>PA2.2.1.1</vt:lpstr>
      <vt:lpstr>PA2.2.2.2</vt:lpstr>
      <vt:lpstr>PA2.2.3.1</vt:lpstr>
      <vt:lpstr>PA2.2.3.2</vt:lpstr>
      <vt:lpstr>PA2.2.4.1</vt:lpstr>
      <vt:lpstr>PA2.2.4.2</vt:lpstr>
      <vt:lpstr>PA2.2.5.1</vt:lpstr>
      <vt:lpstr>PA2.2.5.2</vt:lpstr>
      <vt:lpstr>PA2.2.5.3</vt:lpstr>
      <vt:lpstr>PA2.3.1.1</vt:lpstr>
      <vt:lpstr>PA2.3.2.1</vt:lpstr>
      <vt:lpstr>PA2.4.1.1</vt:lpstr>
      <vt:lpstr>PA2.4.2.1</vt:lpstr>
      <vt:lpstr>PA2.5.1.1</vt:lpstr>
      <vt:lpstr>PA2.5.2.1</vt:lpstr>
      <vt:lpstr>PA3.1.1.1</vt:lpstr>
      <vt:lpstr>PA3.1.1.2</vt:lpstr>
      <vt:lpstr>PA3.1.1.3</vt:lpstr>
      <vt:lpstr>PA3.1.2.1</vt:lpstr>
      <vt:lpstr>PA3.1.3.1</vt:lpstr>
      <vt:lpstr>PA3.2.1.1</vt:lpstr>
      <vt:lpstr>PA3.3.1.1</vt:lpstr>
      <vt:lpstr>PA3.4.1.1</vt:lpstr>
      <vt:lpstr>PA4.1.1.1</vt:lpstr>
      <vt:lpstr>PA4.1.2.1</vt:lpstr>
      <vt:lpstr>PA4.2.1.1</vt:lpstr>
      <vt:lpstr>PA4.3.1.1</vt:lpstr>
      <vt:lpstr>PA4.3.2.1</vt:lpstr>
      <vt:lpstr>PA4.4.1.1</vt:lpstr>
      <vt:lpstr>PA4.5.1.1</vt:lpstr>
      <vt:lpstr>PA5.1.1.1</vt:lpstr>
      <vt:lpstr>PA5.1.1.2</vt:lpstr>
      <vt:lpstr>PA5.1.1.3</vt:lpstr>
      <vt:lpstr>PA5.1.2.1</vt:lpstr>
      <vt:lpstr>PA5.1.3.1</vt:lpstr>
      <vt:lpstr>PA5.2.1.1</vt:lpstr>
      <vt:lpstr>PA5.3.1.1</vt:lpstr>
      <vt:lpstr>PA5.5.1.1</vt:lpstr>
      <vt:lpstr>PA6.1.1.1</vt:lpstr>
      <vt:lpstr>PA6.1.2.1</vt:lpstr>
      <vt:lpstr>PA6.1.3.1</vt:lpstr>
      <vt:lpstr>PA6.2.1.1</vt:lpstr>
      <vt:lpstr>PA6.3.1.1</vt:lpstr>
      <vt:lpstr>PA6.4.1.1</vt:lpstr>
      <vt:lpstr>PA6.5.1.1</vt:lpstr>
      <vt:lpstr>PA7.1.1.1</vt:lpstr>
      <vt:lpstr>PA7.1.2.1</vt:lpstr>
      <vt:lpstr>PA7.1.3.1</vt:lpstr>
      <vt:lpstr>PA7.1.4.1</vt:lpstr>
      <vt:lpstr>PA7.2.1.1</vt:lpstr>
      <vt:lpstr>PA7.3.1.1</vt:lpstr>
      <vt:lpstr>PA7.3.2.1</vt:lpstr>
      <vt:lpstr>PA7.4.1.1</vt:lpstr>
      <vt:lpstr>PA7.5.1.1</vt:lpstr>
      <vt:lpstr>PA7.6.1.1</vt:lpstr>
      <vt:lpstr>DIMENSIONS!Titoli_stampa</vt:lpstr>
      <vt:lpstr>INDICATORS!Titoli_stampa</vt:lpstr>
      <vt:lpstr>'Matrice risposte'!Titoli_stampa</vt:lpstr>
      <vt:lpstr>QUESTIONS!Titoli_stampa</vt:lpstr>
      <vt:lpstr>'SETUP Dimensions'!Titoli_stampa</vt:lpstr>
      <vt:lpstr>'SETUP indicators'!Titoli_stampa</vt:lpstr>
      <vt:lpstr>'SETUP Questions'!Titoli_stampa</vt:lpstr>
    </vt:vector>
  </TitlesOfParts>
  <Company>Agenzia delle Entrate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Agenzia delle Entrate</dc:creator>
  <cp:lastModifiedBy>Domenico Bifulco</cp:lastModifiedBy>
  <cp:lastPrinted>2020-01-16T15:14:38Z</cp:lastPrinted>
  <dcterms:created xsi:type="dcterms:W3CDTF">2019-12-27T12:22:59Z</dcterms:created>
  <dcterms:modified xsi:type="dcterms:W3CDTF">2020-08-07T13:14:36Z</dcterms:modified>
</cp:coreProperties>
</file>