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1770" windowWidth="12120" windowHeight="8280"/>
  </bookViews>
  <sheets>
    <sheet name="ITSM3 Operations" sheetId="5" r:id="rId1"/>
    <sheet name="Shipping costs" sheetId="16" r:id="rId2"/>
    <sheet name="Translation costs" sheetId="21" r:id="rId3"/>
    <sheet name="Profiles" sheetId="2" r:id="rId4"/>
  </sheets>
  <definedNames>
    <definedName name="_ftn1" localSheetId="3">Profiles!$D$66</definedName>
    <definedName name="_ftn2" localSheetId="3">Profiles!#REF!</definedName>
    <definedName name="_ftnref1" localSheetId="3">Profiles!$D$64</definedName>
    <definedName name="_xlnm.Print_Area" localSheetId="0">'ITSM3 Operations'!$A$1:$L$139</definedName>
    <definedName name="_xlnm.Print_Titles" localSheetId="0">'ITSM3 Operations'!$1:$1</definedName>
  </definedNames>
  <calcPr calcId="145621"/>
</workbook>
</file>

<file path=xl/calcChain.xml><?xml version="1.0" encoding="utf-8"?>
<calcChain xmlns="http://schemas.openxmlformats.org/spreadsheetml/2006/main">
  <c r="L74" i="5" l="1"/>
  <c r="L73" i="5"/>
  <c r="L72" i="5"/>
  <c r="L9" i="5" l="1"/>
  <c r="L10" i="5"/>
  <c r="J10" i="5"/>
  <c r="J9" i="5"/>
  <c r="F60" i="2" l="1"/>
  <c r="E60" i="2"/>
  <c r="J48" i="5"/>
  <c r="J47" i="5"/>
  <c r="J46" i="5"/>
  <c r="J45" i="5"/>
  <c r="J44" i="5"/>
  <c r="J43" i="5"/>
  <c r="J42" i="5"/>
  <c r="J39" i="5"/>
  <c r="J38" i="5"/>
  <c r="J37" i="5"/>
  <c r="J36" i="5"/>
  <c r="J35" i="5"/>
  <c r="J34" i="5"/>
  <c r="J33" i="5"/>
  <c r="J32" i="5"/>
  <c r="J29" i="5"/>
  <c r="J28" i="5"/>
  <c r="J27" i="5"/>
  <c r="J26" i="5"/>
  <c r="J25" i="5"/>
  <c r="J24" i="5"/>
  <c r="J23" i="5"/>
  <c r="J22" i="5"/>
  <c r="J21" i="5"/>
  <c r="J18" i="5"/>
  <c r="J17" i="5"/>
  <c r="J11" i="5"/>
  <c r="J7" i="5"/>
  <c r="E62" i="2" l="1"/>
  <c r="J8" i="5"/>
  <c r="F131" i="5"/>
  <c r="L48" i="5" l="1"/>
  <c r="L45" i="5"/>
  <c r="L44" i="5"/>
  <c r="L42" i="5"/>
  <c r="L39" i="5"/>
  <c r="L38" i="5"/>
  <c r="L36" i="5"/>
  <c r="L35" i="5"/>
  <c r="L34" i="5"/>
  <c r="L32" i="5"/>
  <c r="L29" i="5"/>
  <c r="L28" i="5"/>
  <c r="L25" i="5"/>
  <c r="L24" i="5"/>
  <c r="L23" i="5"/>
  <c r="L18" i="5"/>
  <c r="L11" i="5"/>
  <c r="L7" i="5"/>
  <c r="L8" i="5"/>
  <c r="K91" i="5"/>
  <c r="C10" i="21"/>
  <c r="K80" i="5"/>
  <c r="L113" i="5"/>
  <c r="L114" i="5"/>
  <c r="L91" i="5"/>
  <c r="L88" i="5"/>
  <c r="L92" i="5"/>
  <c r="L93" i="5"/>
  <c r="L96" i="5" s="1"/>
  <c r="L99" i="5" s="1"/>
  <c r="L26" i="5"/>
  <c r="L37" i="5"/>
  <c r="L33" i="5"/>
  <c r="L85" i="5"/>
  <c r="L84" i="5"/>
  <c r="L83" i="5"/>
  <c r="E33" i="21"/>
  <c r="L17" i="5"/>
  <c r="L43" i="5"/>
  <c r="L46" i="5"/>
  <c r="L47" i="5"/>
  <c r="L6" i="5"/>
  <c r="L60" i="5"/>
  <c r="L21" i="5"/>
  <c r="L27" i="5"/>
  <c r="L22" i="5"/>
  <c r="L77" i="5"/>
  <c r="L78" i="5"/>
  <c r="L79" i="5"/>
  <c r="L120" i="5"/>
  <c r="L124" i="5"/>
  <c r="D20" i="16"/>
  <c r="L80" i="5"/>
  <c r="L100" i="5"/>
  <c r="E120" i="5"/>
  <c r="E119" i="5"/>
  <c r="E118" i="5"/>
  <c r="E117" i="5"/>
  <c r="C9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K106" i="5" l="1"/>
  <c r="L106" i="5" s="1"/>
  <c r="L63" i="5"/>
  <c r="L65" i="5" s="1"/>
  <c r="L66" i="5"/>
  <c r="K105" i="5" l="1"/>
  <c r="L105" i="5" s="1"/>
  <c r="L107" i="5" s="1"/>
  <c r="L119" i="5" s="1"/>
  <c r="L67" i="5"/>
  <c r="L117" i="5" s="1"/>
  <c r="L98" i="5" l="1"/>
  <c r="L101" i="5" s="1"/>
  <c r="L118" i="5" s="1"/>
  <c r="L127" i="5" s="1"/>
  <c r="L129" i="5" s="1"/>
</calcChain>
</file>

<file path=xl/sharedStrings.xml><?xml version="1.0" encoding="utf-8"?>
<sst xmlns="http://schemas.openxmlformats.org/spreadsheetml/2006/main" count="472" uniqueCount="276">
  <si>
    <t>&lt; 5 KG</t>
  </si>
  <si>
    <t>&lt; 10 KG</t>
  </si>
  <si>
    <t>&lt; 40 KG</t>
  </si>
  <si>
    <t>&lt; 50 KG</t>
  </si>
  <si>
    <t>&lt; 60 KG</t>
  </si>
  <si>
    <t>&lt; 70 KG</t>
  </si>
  <si>
    <t>&lt; 80 KG</t>
  </si>
  <si>
    <t>&lt; 90 KG</t>
  </si>
  <si>
    <t>&lt; 100 KG</t>
  </si>
  <si>
    <t>&lt; 20 KG</t>
  </si>
  <si>
    <t>&lt; 30KG</t>
  </si>
  <si>
    <t>&lt; 100 €</t>
  </si>
  <si>
    <t>&lt; 500€</t>
  </si>
  <si>
    <t>&lt; 1,000 €</t>
  </si>
  <si>
    <t>&lt; 2,000 €</t>
  </si>
  <si>
    <t>&lt; 3,000 €</t>
  </si>
  <si>
    <t>&lt; 4,000 €</t>
  </si>
  <si>
    <t>&lt; 5,000 €</t>
  </si>
  <si>
    <t>&lt; 6,000 €</t>
  </si>
  <si>
    <t>&lt; 7,000 €</t>
  </si>
  <si>
    <t>&lt; 8,000 €</t>
  </si>
  <si>
    <t>&lt; 9,000 €</t>
  </si>
  <si>
    <t>&lt; 10,000 €</t>
  </si>
  <si>
    <t>SHIPPING COST OF IT EQUIPMENT</t>
  </si>
  <si>
    <t>Average shipping costs:</t>
  </si>
  <si>
    <t>Cost for shipping IT equipment using a specialised IT transporter offering full insurance to a National Administration within Europe:
(Average cost from the "Shipping costs" Tab)</t>
  </si>
  <si>
    <t>FP</t>
  </si>
  <si>
    <t>Service Block # 8 - Coordination with involved parties</t>
  </si>
  <si>
    <t>P.8.1</t>
  </si>
  <si>
    <t>Service Block # 9 - IT Service Management</t>
  </si>
  <si>
    <t>P.9.1</t>
  </si>
  <si>
    <t>Service Block # 10 - Security</t>
  </si>
  <si>
    <t>P.10.1</t>
  </si>
  <si>
    <t>Service Block # 11 - Transition</t>
  </si>
  <si>
    <t>P.11.1</t>
  </si>
  <si>
    <t>P.12.2</t>
  </si>
  <si>
    <t>P.12.3</t>
  </si>
  <si>
    <t>Profile</t>
  </si>
  <si>
    <t>Translation costs</t>
  </si>
  <si>
    <t>Cost per page</t>
  </si>
  <si>
    <t>Average Translation  cost:</t>
  </si>
  <si>
    <t>Bulgarian</t>
  </si>
  <si>
    <t>Czech</t>
  </si>
  <si>
    <t>Danish</t>
  </si>
  <si>
    <t>Dutch</t>
  </si>
  <si>
    <t>English</t>
  </si>
  <si>
    <t>Estonian</t>
  </si>
  <si>
    <t>Finnish</t>
  </si>
  <si>
    <t>German</t>
  </si>
  <si>
    <t>Greek</t>
  </si>
  <si>
    <t>Hungarian</t>
  </si>
  <si>
    <t>Irish</t>
  </si>
  <si>
    <t>Italian</t>
  </si>
  <si>
    <t>Latvian</t>
  </si>
  <si>
    <t>Lithuanian</t>
  </si>
  <si>
    <t>Maltese</t>
  </si>
  <si>
    <t>Polish</t>
  </si>
  <si>
    <t>Portuguese</t>
  </si>
  <si>
    <t>Romanian</t>
  </si>
  <si>
    <t>Slovak</t>
  </si>
  <si>
    <t>Slovene</t>
  </si>
  <si>
    <t>Spanish</t>
  </si>
  <si>
    <t>Swedish</t>
  </si>
  <si>
    <t>#</t>
  </si>
  <si>
    <t>Unit of Quotation</t>
  </si>
  <si>
    <t>Deliverable or Service</t>
  </si>
  <si>
    <t xml:space="preserve"> Services and deliverables not specified elsewhere</t>
  </si>
  <si>
    <t>Service Block # 1 - Project Management</t>
  </si>
  <si>
    <t>P.1.1</t>
  </si>
  <si>
    <t>% of FP ordered services</t>
  </si>
  <si>
    <t>P.2.1</t>
  </si>
  <si>
    <t>P.2.2</t>
  </si>
  <si>
    <t>Included in P.1.1</t>
  </si>
  <si>
    <t>-</t>
  </si>
  <si>
    <t>P.3.1</t>
  </si>
  <si>
    <t>Service Block # 4 - Service Desk</t>
  </si>
  <si>
    <t>Call handling</t>
  </si>
  <si>
    <t>P.4.1</t>
  </si>
  <si>
    <t>P.4.2</t>
  </si>
  <si>
    <t>Service Block # 5 - Infrastructure Management</t>
  </si>
  <si>
    <t>P.5.1</t>
  </si>
  <si>
    <t>P.5.2</t>
  </si>
  <si>
    <t>Number of Units 
(per month)</t>
  </si>
  <si>
    <t>P.5.3</t>
  </si>
  <si>
    <t>P.5.4</t>
  </si>
  <si>
    <t>P.5.5</t>
  </si>
  <si>
    <t>P.6.1</t>
  </si>
  <si>
    <t>P.6.2</t>
  </si>
  <si>
    <t>% of OD ordered services</t>
  </si>
  <si>
    <t>P.1.2</t>
  </si>
  <si>
    <t>P.6.3</t>
  </si>
  <si>
    <t>P.6.4</t>
  </si>
  <si>
    <t>P.6.5</t>
  </si>
  <si>
    <t>P.6.6</t>
  </si>
  <si>
    <t>P.6.7</t>
  </si>
  <si>
    <t>P.6.8</t>
  </si>
  <si>
    <t>P.6.9</t>
  </si>
  <si>
    <t>P.6.10</t>
  </si>
  <si>
    <t>P.6.11</t>
  </si>
  <si>
    <t>P.6.12</t>
  </si>
  <si>
    <t>P.7.2</t>
  </si>
  <si>
    <t>P.7.3</t>
  </si>
  <si>
    <t>P.7.4</t>
  </si>
  <si>
    <t>Legend</t>
  </si>
  <si>
    <t>Value set by DG TAXUD (Can't be changed)</t>
  </si>
  <si>
    <t>Result of a calculation</t>
  </si>
  <si>
    <t>Value to be entered by the Tenderer</t>
  </si>
  <si>
    <r>
      <t>[1]</t>
    </r>
    <r>
      <rPr>
        <sz val="10"/>
        <rFont val="Arial"/>
        <family val="2"/>
      </rPr>
      <t xml:space="preserve"> For example "2", meaning twice the daily rate</t>
    </r>
  </si>
  <si>
    <r>
      <t xml:space="preserve">The tenderer is requested to  fill-in </t>
    </r>
    <r>
      <rPr>
        <b/>
        <i/>
        <u/>
        <sz val="10"/>
        <rFont val="Times New Roman"/>
        <family val="1"/>
      </rPr>
      <t>all</t>
    </r>
    <r>
      <rPr>
        <i/>
        <u/>
        <sz val="10"/>
        <rFont val="Times New Roman"/>
        <family val="1"/>
      </rPr>
      <t xml:space="preserve"> cells in this table as the average cost will be used in the financial sheet.</t>
    </r>
  </si>
  <si>
    <t>The tenderer is requested to  fill-in all cells in this table as the average cost will be used in the financial sheet.</t>
  </si>
  <si>
    <t>Profile Costs</t>
  </si>
  <si>
    <t>Estimated Quantities to be ordered
(Over the duration of the Framework Contract)</t>
  </si>
  <si>
    <t>Total Estimated Budget
(Over the duration of the Framework Contract)</t>
  </si>
  <si>
    <t>Organisation of SD</t>
  </si>
  <si>
    <t>P.13.1</t>
  </si>
  <si>
    <r>
      <t xml:space="preserve">    Insured Value </t>
    </r>
    <r>
      <rPr>
        <b/>
        <sz val="9"/>
        <rFont val="Arial"/>
        <family val="2"/>
      </rPr>
      <t xml:space="preserve">►
</t>
    </r>
    <r>
      <rPr>
        <b/>
        <sz val="9"/>
        <rFont val="Helvetica 65 Medium"/>
      </rPr>
      <t xml:space="preserve">
Weight
  </t>
    </r>
    <r>
      <rPr>
        <b/>
        <sz val="9"/>
        <rFont val="Arial"/>
        <family val="2"/>
      </rPr>
      <t>▼</t>
    </r>
  </si>
  <si>
    <t>French</t>
  </si>
  <si>
    <t>Monthly FP per application</t>
  </si>
  <si>
    <t>OD</t>
  </si>
  <si>
    <t>Service Block # 3 - Implementation of tools supporting the Service Management</t>
  </si>
  <si>
    <t>All services related to Service Block # 8 - Coordination with involved parties</t>
  </si>
  <si>
    <t>All services related to Service Block # 9 - IT Service Management</t>
  </si>
  <si>
    <t>All services related to Service Block # 10 - Security</t>
  </si>
  <si>
    <t>P.5.7</t>
  </si>
  <si>
    <t>Hosting of trainings &amp; learning facilities</t>
  </si>
  <si>
    <t xml:space="preserve">
Price in €/man/day (extramuros)
</t>
  </si>
  <si>
    <t>The average price is only used for budgetary provision, the actual price quoted in the individual "tables" will be paid for price elements such as, profiles, translations, shipping.</t>
  </si>
  <si>
    <t>Shipping OD 
(average cost)
see attached Shipping costs table</t>
  </si>
  <si>
    <t>Translations from/to English or French Documents to/from any of the 22 other languages used within the Union</t>
  </si>
  <si>
    <r>
      <t xml:space="preserve">Multiplying factor to be applied to the daily rate for on-demand work to be performed during extended working hours </t>
    </r>
    <r>
      <rPr>
        <vertAlign val="superscript"/>
        <sz val="12"/>
        <rFont val="Times New Roman"/>
        <family val="1"/>
      </rPr>
      <t>[1]</t>
    </r>
  </si>
  <si>
    <t>P.13.2</t>
  </si>
  <si>
    <t xml:space="preserve">Provision for other services and deliverables not specified elsewhere </t>
  </si>
  <si>
    <t>P.5.6</t>
  </si>
  <si>
    <t>P.5.8</t>
  </si>
  <si>
    <t>P.5.9</t>
  </si>
  <si>
    <t>Infrastructure Management</t>
  </si>
  <si>
    <t>Price Element</t>
  </si>
  <si>
    <r>
      <t>Take-over</t>
    </r>
    <r>
      <rPr>
        <sz val="9"/>
        <rFont val="Times New Roman"/>
        <family val="1"/>
      </rPr>
      <t> 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</si>
  <si>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"Low"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</si>
  <si>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"Medium"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</si>
  <si>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"High"</t>
    </r>
  </si>
  <si>
    <r>
      <t xml:space="preserve">Provision for other services and deliverables not specified elsewhere to be performed during </t>
    </r>
    <r>
      <rPr>
        <b/>
        <u/>
        <sz val="9"/>
        <color indexed="8"/>
        <rFont val="Times New Roman"/>
        <family val="1"/>
      </rPr>
      <t>extended</t>
    </r>
    <r>
      <rPr>
        <sz val="9"/>
        <color indexed="8"/>
        <rFont val="Times New Roman"/>
        <family val="1"/>
      </rPr>
      <t xml:space="preserve"> working hours</t>
    </r>
  </si>
  <si>
    <t>Price for Continuous services</t>
  </si>
  <si>
    <t>Budget Type</t>
  </si>
  <si>
    <t>Induced PM %</t>
  </si>
  <si>
    <t>Once during the first SC</t>
  </si>
  <si>
    <t>Monthly cost</t>
  </si>
  <si>
    <t>Per Service Call</t>
  </si>
  <si>
    <r>
      <t xml:space="preserve">Monthly cost per </t>
    </r>
    <r>
      <rPr>
        <b/>
        <u/>
        <sz val="9"/>
        <rFont val="Times New Roman"/>
        <family val="1"/>
      </rPr>
      <t>Logical</t>
    </r>
    <r>
      <rPr>
        <b/>
        <sz val="9"/>
        <rFont val="Times New Roman"/>
        <family val="1"/>
      </rPr>
      <t xml:space="preserve"> server</t>
    </r>
  </si>
  <si>
    <t>Monthly cost per online SAN/NAS cluster including its backup</t>
  </si>
  <si>
    <t>One time cost</t>
  </si>
  <si>
    <t>Cost per deployment</t>
  </si>
  <si>
    <r>
      <t>All inclusive cost per day for a room of up to 40 persons</t>
    </r>
    <r>
      <rPr>
        <sz val="9"/>
        <rFont val="Times New Roman"/>
        <family val="1"/>
      </rPr>
      <t> </t>
    </r>
  </si>
  <si>
    <t>Provision</t>
  </si>
  <si>
    <t>man-day cost 
(average cost)
see attached profiles table</t>
  </si>
  <si>
    <t>man-day cost 
(average cost)
see attached profiles table and multiplying factor</t>
  </si>
  <si>
    <t>Sub-Total for Continuous services</t>
  </si>
  <si>
    <t>Sub-Total Continuous Services</t>
  </si>
  <si>
    <t>OD, P</t>
  </si>
  <si>
    <t>Sub-Total for On Demand services</t>
  </si>
  <si>
    <t>Price for On Demand Services</t>
  </si>
  <si>
    <t>Provision for services in the scope of the contract according to profile (unit price) - QTM</t>
  </si>
  <si>
    <t>Sub-Total for Services according to profile (unit price) - QTM</t>
  </si>
  <si>
    <t>Sub-Total of On Demand Services</t>
  </si>
  <si>
    <t>Sub-Total for Provision for the evolution of the infrastructure</t>
  </si>
  <si>
    <t>TOTAL TBP : IT Services and Products</t>
  </si>
  <si>
    <t>FP, P</t>
  </si>
  <si>
    <t>Provision for Travel and Subsistence (T&amp;S)</t>
  </si>
  <si>
    <t>TBP /(IS+P): IT Services and Products</t>
  </si>
  <si>
    <t>TBP/IS: IT Services</t>
  </si>
  <si>
    <t>Sub-Total for T&amp;S</t>
  </si>
  <si>
    <t>Provision allocated by DG TAXUD for Infrastructure (hardware, software, maintenance), data centre renting and related services</t>
  </si>
  <si>
    <t>All services related to Service Block # 3 - Implementation of tools supporting the Service Management</t>
  </si>
  <si>
    <t>Price (or percentage) per Unit of Quotation for services and deliverables</t>
  </si>
  <si>
    <t>P.OD.1</t>
  </si>
  <si>
    <t>Provision to cover travel costs and subsistence</t>
  </si>
  <si>
    <t>Provision for purchasing additional On demand quantities of Fixed Price services</t>
  </si>
  <si>
    <t>Provision calculated as 20% of the Sub-Total Continuous Services</t>
  </si>
  <si>
    <t>Provision set by DG TAXUD</t>
  </si>
  <si>
    <t>Management fee expressed in % of price elements bearing "P.1.2" in the "Induced PM%" column</t>
  </si>
  <si>
    <t>Management fee expressed in % of price elements bearing "P.1.1" in the "Induced PM%" column</t>
  </si>
  <si>
    <t>Sub-total of Continuous Services not subject to management fee</t>
  </si>
  <si>
    <t>Sub-Total of Continuous Services for which a management fee (P.1.1) has to be calculated</t>
  </si>
  <si>
    <t>Sub-Total of On Demand for which a management fee (P.1.2.) has to be calculated</t>
  </si>
  <si>
    <t>Sub-total of On Demand Services not subject to management fee</t>
  </si>
  <si>
    <t>All inclusive cost per one day session</t>
  </si>
  <si>
    <t>Trainings, Workshops &amp; demonstrations</t>
  </si>
  <si>
    <t>Mark-up on COTS, HW, Maintenance, Decommissioning</t>
  </si>
  <si>
    <t>Mark-up %</t>
  </si>
  <si>
    <t>Design &amp; Implementation of medium transformation</t>
  </si>
  <si>
    <t>Management of one application with a complexity "Low" with a QoS of N-5/13 (Including updates, hotfixes, patches, data patches, monitoring, decommissioning, BCP/DRP exercise…)</t>
  </si>
  <si>
    <t>Application Management fee for Service Window upgrade to 7/24</t>
  </si>
  <si>
    <t>% of P.6.1/2/3</t>
  </si>
  <si>
    <t>Monthly FP per platform instance</t>
  </si>
  <si>
    <t>% of P.7.1/2/3</t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</si>
  <si>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"Low"</t>
    </r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</si>
  <si>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"Medium"</t>
    </r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</si>
  <si>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"High"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</si>
  <si>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"Low" with a QoS of N-5/13 (Including updates, hotfixes, patches, data patches, monitoring, decommissioning, BCP/DRP exercise…)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</si>
  <si>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"Medium" with a QoS of N-5/13 (Including updates, hotfixes, patches, data patches, monitoring, decommissioning, BCP/DRP exercise…)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</si>
  <si>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"High" with a QoS of N-5/13 (Including updates, hotfixes, patches, data patches, monitoring, decommissioning, BCP/DRP exercise…)</t>
    </r>
  </si>
  <si>
    <t>Infrastructure Management - Logical Server (Non-Managed)</t>
  </si>
  <si>
    <t>Monthly cost per subnet or entry point</t>
  </si>
  <si>
    <t xml:space="preserve">Infrastructure Management - Network or Security infrastructure (subnets, access points) </t>
  </si>
  <si>
    <t xml:space="preserve">
Price in €/man/day (proximity extramuros)
</t>
  </si>
  <si>
    <t>Management of a subsequent Platform Instance of any given complexity level</t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</si>
  <si>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Service Window upgrade to 7/24</t>
    </r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</si>
  <si>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Quality of Service upgrade to Extended availability mode</t>
    </r>
  </si>
  <si>
    <r>
      <t xml:space="preserve">Platform Instance 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Quality of Service upgrade to High availability mode</t>
    </r>
  </si>
  <si>
    <t>P.7.1</t>
  </si>
  <si>
    <t>P.7.5</t>
  </si>
  <si>
    <t>P.7.6</t>
  </si>
  <si>
    <t>P.7.7</t>
  </si>
  <si>
    <t>P.7.8</t>
  </si>
  <si>
    <t>P.7.9</t>
  </si>
  <si>
    <t>P.7.10</t>
  </si>
  <si>
    <t>Service Block # 7 - Application Management</t>
  </si>
  <si>
    <t>Service Block # 6 - Interoperability &amp; Application Platforms Operations</t>
  </si>
  <si>
    <t>P.11.2</t>
  </si>
  <si>
    <t>Hand-over</t>
  </si>
  <si>
    <t>Service Block # 12 - Other Deliverables &amp; Services</t>
  </si>
  <si>
    <t>P.12.1</t>
  </si>
  <si>
    <t>Translations from English or French Documents to any of the 22 other languages used within the Union
(Average cost from "Translation costs" TAB)</t>
  </si>
  <si>
    <t>Translation cost (average cost)
see attached Translation table</t>
  </si>
  <si>
    <t>15% Provision</t>
  </si>
  <si>
    <t>15% Provision set by DG TAXUD</t>
  </si>
  <si>
    <t>Per service transformaiton</t>
  </si>
  <si>
    <t>Service Block # 2 - Service Strategy &amp; Transformations</t>
  </si>
  <si>
    <t>P.2.3</t>
  </si>
  <si>
    <t>P.2.4</t>
  </si>
  <si>
    <t>P2.7</t>
  </si>
  <si>
    <t>Monthly cost for all active continuous  tranformations</t>
  </si>
  <si>
    <t>P.2.5</t>
  </si>
  <si>
    <t>P2.8</t>
  </si>
  <si>
    <t>Change Management process of all services</t>
  </si>
  <si>
    <t xml:space="preserve">Portfolio Management and continuous maintenance of Capacity Plan </t>
  </si>
  <si>
    <r>
      <t>Online</t>
    </r>
    <r>
      <rPr>
        <sz val="9"/>
        <color indexed="8"/>
        <rFont val="Times New Roman"/>
        <family val="1"/>
      </rPr>
      <t xml:space="preserve"> disk storage space allocated @ </t>
    </r>
    <r>
      <rPr>
        <b/>
        <sz val="9"/>
        <color indexed="8"/>
        <rFont val="Times New Roman"/>
        <family val="1"/>
      </rPr>
      <t xml:space="preserve">ITSM3 </t>
    </r>
    <r>
      <rPr>
        <b/>
        <sz val="9"/>
        <color indexed="12"/>
        <rFont val="Times New Roman"/>
        <family val="1"/>
      </rPr>
      <t xml:space="preserve">Operations </t>
    </r>
    <r>
      <rPr>
        <sz val="9"/>
        <rFont val="Times New Roman"/>
        <family val="1"/>
      </rPr>
      <t>(Managed)</t>
    </r>
  </si>
  <si>
    <t>Monthly cost per asset in the inventory</t>
  </si>
  <si>
    <r>
      <t>Management of</t>
    </r>
    <r>
      <rPr>
        <b/>
        <sz val="9"/>
        <color indexed="8"/>
        <rFont val="Times New Roman"/>
        <family val="1"/>
      </rPr>
      <t xml:space="preserve"> Infrastructure Assets inventory &amp; life cycle</t>
    </r>
  </si>
  <si>
    <t>Management of one application with a complexity "Medium" with a QoS &amp; Service Window of N-5/13 (Normal Quality of Service, 5d–13h Service Window) - (Including updates, hotfixes, patches, data patches, monitoring, decommissioning, BCP/DRP exercise…)</t>
  </si>
  <si>
    <t>Management of one application with a complexity "High" with a QoS &amp; Service Window of N-5/13 - (Normal Quality of Service, 5d–13h Service Window) - (Including updates, hotfixes, patches, data patches, monitoring, decommissioning, BCP/DRP exercise…)</t>
  </si>
  <si>
    <t>Core Service Strategy &amp; CSIP for the first 200 services in the Service catalogue including maintenance of the Service Catalogue and maintenance of initial deliverables</t>
  </si>
  <si>
    <t>Service Strategy &amp; CSIP for every 10 extra Services in the Service Catalogue</t>
  </si>
  <si>
    <t>P.2.6</t>
  </si>
  <si>
    <t>P2.9</t>
  </si>
  <si>
    <t>Monthly cost per first 200 Services in Catalogue</t>
  </si>
  <si>
    <t>Monthly cost per 10 additional Services in Catalogue</t>
  </si>
  <si>
    <t>Infrastructure Management - Database Server (Non-Managed)</t>
  </si>
  <si>
    <t>Infrastructure Management - Logical Server (Managed)</t>
  </si>
  <si>
    <t>Infrastructure Management - Database Server (Managed)</t>
  </si>
  <si>
    <r>
      <t xml:space="preserve">Monthly cost per </t>
    </r>
    <r>
      <rPr>
        <b/>
        <u/>
        <sz val="9"/>
        <rFont val="Times New Roman"/>
        <family val="1"/>
      </rPr>
      <t>Database instance</t>
    </r>
    <r>
      <rPr>
        <b/>
        <sz val="9"/>
        <rFont val="Times New Roman"/>
        <family val="1"/>
      </rPr>
      <t xml:space="preserve"> server</t>
    </r>
  </si>
  <si>
    <t>Average Cost split per proximity &amp; extramuros:</t>
  </si>
  <si>
    <t>Croatian</t>
  </si>
  <si>
    <t>P.5.10</t>
  </si>
  <si>
    <t>P.5.11</t>
  </si>
  <si>
    <t>Application Management fee for Quality of Service upgrade to Extended availability mode</t>
  </si>
  <si>
    <t>Application Management fee for Quality of Service upgrade to High availability mode</t>
  </si>
  <si>
    <t>Design &amp; Implementation of major transformation</t>
  </si>
  <si>
    <t>TBP/P: Provision for acquisition of the infrastructure</t>
  </si>
  <si>
    <t>Provision for the acquisition of the infrastructure</t>
  </si>
  <si>
    <t>Service Block # 1 - Project Management Office Services</t>
  </si>
  <si>
    <t>Production of all the initial deliverables for Service Strategy: Service Strategy &amp; Vision, FQP , Service Change Management Process, Service Catalogue, Capacity Plan, Availability Plan, IT Service Continuity Plan,  ICT Architecture, Application Architecture and Framework, External Processes, SLAs…</t>
  </si>
  <si>
    <t>Design &amp; Implementation of simple transformation</t>
  </si>
  <si>
    <t>Data Centre Locations</t>
  </si>
  <si>
    <t>Monthly cost per location</t>
  </si>
  <si>
    <t>Application Management fee for Service Window upgrade to 7/13</t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</si>
  <si>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Service Window upgrade to 7/13</t>
    </r>
  </si>
  <si>
    <t xml:space="preserve">Duration of the Framework Contract (excl. Take Over) (Months) </t>
  </si>
  <si>
    <t xml:space="preserve">Foreseen duration of the Take Over) (Months) </t>
  </si>
  <si>
    <t>Average cost 
extramuros proximity (50%) &amp; extramuros (50%):</t>
  </si>
  <si>
    <t>Contingency</t>
  </si>
  <si>
    <t>Total that will be used for the financial evaluation</t>
  </si>
  <si>
    <t>Monthly Cost per Service Requests for Change</t>
  </si>
  <si>
    <t>Monthly cost per active transformation</t>
  </si>
  <si>
    <t>Transformation projects design &amp; implementation in continuous mode up to a maximum of (10 minor / 5 simple / 2 medium / 1 major) and technical support to Service Strategy &amp; Service Change Management.</t>
  </si>
  <si>
    <t>note: rows can be inserted to add profiles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</si>
</sst>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"/>
    <numFmt numFmtId="165" formatCode="#,##0.00\ &quot;€&quot;"/>
    <numFmt numFmtId="166" formatCode="&quot;€&quot;#,##0.00"/>
    <numFmt numFmtId="167" formatCode="#,##0.00\ [$€-1]"/>
    <numFmt numFmtId="168" formatCode="#,##0.00\ [$€-1];\-#,##0.00\ [$€-1]"/>
  </numFmts>
  <fonts count="43">
    <font>
      <sz val="10"/>
      <name val="Arial"/>
    </font>
    <font>
      <sz val="12"/>
      <name val="Times New Roman"/>
      <family val="1"/>
    </font>
    <font>
      <sz val="9"/>
      <name val="Helvetica 65 Medium"/>
    </font>
    <font>
      <sz val="10"/>
      <name val="Helvetica 45 Light"/>
    </font>
    <font>
      <b/>
      <sz val="10"/>
      <name val="Arial"/>
      <family val="2"/>
    </font>
    <font>
      <b/>
      <sz val="9"/>
      <name val="Helvetica 65 Medium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4"/>
      <color indexed="20"/>
      <name val="Times New Roman"/>
      <family val="1"/>
    </font>
    <font>
      <vertAlign val="superscript"/>
      <sz val="12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b/>
      <sz val="12"/>
      <color indexed="9"/>
      <name val="Times New Roman"/>
      <family val="1"/>
    </font>
    <font>
      <i/>
      <sz val="11"/>
      <color indexed="12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u/>
      <sz val="9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trike/>
      <sz val="9"/>
      <color indexed="8"/>
      <name val="Cambria"/>
      <family val="1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8"/>
      <color indexed="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 style="thick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1" fillId="6" borderId="3" xfId="0" applyFont="1" applyFill="1" applyBorder="1" applyAlignment="1" applyProtection="1">
      <alignment horizontal="left" vertical="justify" wrapText="1"/>
    </xf>
    <xf numFmtId="0" fontId="21" fillId="0" borderId="0" xfId="0" applyFont="1" applyFill="1" applyAlignment="1" applyProtection="1">
      <alignment horizontal="left"/>
    </xf>
    <xf numFmtId="0" fontId="21" fillId="6" borderId="10" xfId="0" applyFont="1" applyFill="1" applyBorder="1" applyAlignment="1" applyProtection="1">
      <alignment horizontal="left" vertical="justify" wrapText="1"/>
    </xf>
    <xf numFmtId="0" fontId="21" fillId="6" borderId="0" xfId="0" applyFont="1" applyFill="1" applyBorder="1" applyAlignment="1" applyProtection="1">
      <alignment horizontal="left" vertical="justify" wrapText="1"/>
    </xf>
    <xf numFmtId="0" fontId="21" fillId="6" borderId="34" xfId="0" applyFont="1" applyFill="1" applyBorder="1" applyAlignment="1" applyProtection="1">
      <alignment horizontal="left" vertical="justify" wrapText="1"/>
    </xf>
    <xf numFmtId="0" fontId="21" fillId="6" borderId="35" xfId="0" applyFont="1" applyFill="1" applyBorder="1" applyAlignment="1" applyProtection="1">
      <alignment horizontal="left" vertical="justify" wrapText="1"/>
    </xf>
    <xf numFmtId="0" fontId="29" fillId="9" borderId="0" xfId="0" applyFont="1" applyFill="1" applyBorder="1" applyAlignment="1" applyProtection="1">
      <alignment horizontal="left"/>
    </xf>
    <xf numFmtId="0" fontId="29" fillId="9" borderId="9" xfId="0" applyFont="1" applyFill="1" applyBorder="1" applyAlignment="1" applyProtection="1">
      <alignment horizontal="left"/>
    </xf>
    <xf numFmtId="0" fontId="30" fillId="9" borderId="9" xfId="0" applyFont="1" applyFill="1" applyBorder="1" applyAlignment="1" applyProtection="1">
      <alignment horizontal="left" vertical="justify" wrapText="1"/>
    </xf>
    <xf numFmtId="0" fontId="30" fillId="9" borderId="36" xfId="0" applyFont="1" applyFill="1" applyBorder="1" applyAlignment="1" applyProtection="1">
      <alignment horizontal="left" vertical="justify" wrapText="1"/>
    </xf>
    <xf numFmtId="0" fontId="18" fillId="6" borderId="3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3" xfId="0" applyFont="1" applyFill="1" applyBorder="1" applyAlignment="1" applyProtection="1">
      <alignment horizontal="left"/>
    </xf>
    <xf numFmtId="0" fontId="21" fillId="6" borderId="11" xfId="0" applyFont="1" applyFill="1" applyBorder="1" applyAlignment="1" applyProtection="1">
      <alignment horizontal="left" vertical="justify" wrapText="1"/>
    </xf>
    <xf numFmtId="0" fontId="21" fillId="0" borderId="27" xfId="0" applyFont="1" applyFill="1" applyBorder="1" applyAlignment="1" applyProtection="1">
      <alignment horizontal="left" vertical="justify" wrapText="1"/>
    </xf>
    <xf numFmtId="165" fontId="24" fillId="8" borderId="16" xfId="0" applyNumberFormat="1" applyFont="1" applyFill="1" applyBorder="1" applyAlignment="1" applyProtection="1">
      <alignment horizontal="right" vertical="center"/>
      <protection locked="0"/>
    </xf>
    <xf numFmtId="10" fontId="24" fillId="8" borderId="16" xfId="0" applyNumberFormat="1" applyFont="1" applyFill="1" applyBorder="1" applyAlignment="1" applyProtection="1">
      <alignment horizontal="right" vertical="center"/>
      <protection locked="0"/>
    </xf>
    <xf numFmtId="167" fontId="2" fillId="8" borderId="44" xfId="0" applyNumberFormat="1" applyFont="1" applyFill="1" applyBorder="1" applyAlignment="1" applyProtection="1">
      <alignment horizontal="center" wrapText="1"/>
      <protection locked="0"/>
    </xf>
    <xf numFmtId="165" fontId="2" fillId="8" borderId="13" xfId="0" applyNumberFormat="1" applyFont="1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0" fillId="3" borderId="7" xfId="0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67" fontId="4" fillId="5" borderId="16" xfId="0" applyNumberFormat="1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wrapText="1"/>
    </xf>
    <xf numFmtId="0" fontId="3" fillId="3" borderId="9" xfId="0" applyFont="1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29" fillId="9" borderId="47" xfId="0" applyFont="1" applyFill="1" applyBorder="1" applyAlignment="1" applyProtection="1">
      <alignment horizontal="left"/>
    </xf>
    <xf numFmtId="0" fontId="30" fillId="9" borderId="47" xfId="0" applyFont="1" applyFill="1" applyBorder="1" applyAlignment="1" applyProtection="1">
      <alignment horizontal="left" vertical="justify" wrapText="1"/>
    </xf>
    <xf numFmtId="0" fontId="30" fillId="9" borderId="48" xfId="0" applyFont="1" applyFill="1" applyBorder="1" applyAlignment="1" applyProtection="1">
      <alignment horizontal="left" vertical="justify" wrapText="1"/>
    </xf>
    <xf numFmtId="165" fontId="24" fillId="8" borderId="25" xfId="0" applyNumberFormat="1" applyFont="1" applyFill="1" applyBorder="1" applyAlignment="1" applyProtection="1">
      <alignment horizontal="right" vertical="center"/>
      <protection locked="0"/>
    </xf>
    <xf numFmtId="0" fontId="30" fillId="9" borderId="0" xfId="0" applyFont="1" applyFill="1" applyBorder="1" applyAlignment="1" applyProtection="1">
      <alignment horizontal="left" vertical="justify" wrapText="1"/>
    </xf>
    <xf numFmtId="0" fontId="30" fillId="9" borderId="38" xfId="0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Alignment="1" applyProtection="1">
      <alignment horizontal="left" vertical="justify" wrapText="1"/>
    </xf>
    <xf numFmtId="165" fontId="24" fillId="8" borderId="52" xfId="0" applyNumberFormat="1" applyFont="1" applyFill="1" applyBorder="1" applyAlignment="1" applyProtection="1">
      <alignment horizontal="right" vertical="center"/>
      <protection locked="0"/>
    </xf>
    <xf numFmtId="10" fontId="24" fillId="8" borderId="25" xfId="0" applyNumberFormat="1" applyFont="1" applyFill="1" applyBorder="1" applyAlignment="1" applyProtection="1">
      <alignment horizontal="right" vertical="center"/>
      <protection locked="0"/>
    </xf>
    <xf numFmtId="165" fontId="24" fillId="8" borderId="53" xfId="0" applyNumberFormat="1" applyFont="1" applyFill="1" applyBorder="1" applyAlignment="1" applyProtection="1">
      <alignment horizontal="right" vertical="center"/>
      <protection locked="0"/>
    </xf>
    <xf numFmtId="165" fontId="24" fillId="8" borderId="26" xfId="0" applyNumberFormat="1" applyFont="1" applyFill="1" applyBorder="1" applyAlignment="1" applyProtection="1">
      <alignment horizontal="right" vertical="center"/>
      <protection locked="0"/>
    </xf>
    <xf numFmtId="0" fontId="18" fillId="6" borderId="10" xfId="0" applyFont="1" applyFill="1" applyBorder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 wrapText="1"/>
    </xf>
    <xf numFmtId="0" fontId="19" fillId="4" borderId="21" xfId="0" applyFont="1" applyFill="1" applyBorder="1" applyAlignment="1" applyProtection="1">
      <alignment horizontal="center" vertical="center" wrapText="1"/>
    </xf>
    <xf numFmtId="0" fontId="19" fillId="4" borderId="21" xfId="0" applyNumberFormat="1" applyFont="1" applyFill="1" applyBorder="1" applyAlignment="1" applyProtection="1">
      <alignment horizontal="center" vertical="center" wrapText="1"/>
    </xf>
    <xf numFmtId="4" fontId="19" fillId="4" borderId="4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3" fillId="10" borderId="61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4" fillId="11" borderId="52" xfId="0" applyFont="1" applyFill="1" applyBorder="1" applyAlignment="1" applyProtection="1">
      <alignment horizontal="left" vertical="center" wrapText="1"/>
    </xf>
    <xf numFmtId="0" fontId="23" fillId="11" borderId="52" xfId="0" applyFont="1" applyFill="1" applyBorder="1" applyAlignment="1" applyProtection="1">
      <alignment horizontal="center" vertical="center" wrapText="1"/>
    </xf>
    <xf numFmtId="0" fontId="23" fillId="0" borderId="52" xfId="0" applyFont="1" applyBorder="1" applyAlignment="1" applyProtection="1">
      <alignment horizontal="center" vertical="center" wrapText="1"/>
    </xf>
    <xf numFmtId="0" fontId="23" fillId="6" borderId="52" xfId="0" applyNumberFormat="1" applyFont="1" applyFill="1" applyBorder="1" applyAlignment="1" applyProtection="1">
      <alignment horizontal="center" vertical="center" wrapText="1"/>
    </xf>
    <xf numFmtId="165" fontId="23" fillId="5" borderId="53" xfId="0" applyNumberFormat="1" applyFont="1" applyFill="1" applyBorder="1" applyAlignment="1" applyProtection="1">
      <alignment horizontal="right" vertical="center"/>
    </xf>
    <xf numFmtId="0" fontId="23" fillId="11" borderId="22" xfId="0" applyFont="1" applyFill="1" applyBorder="1" applyAlignment="1" applyProtection="1">
      <alignment horizontal="center" vertical="center" wrapText="1"/>
    </xf>
    <xf numFmtId="0" fontId="24" fillId="11" borderId="16" xfId="0" applyFont="1" applyFill="1" applyBorder="1" applyAlignment="1" applyProtection="1">
      <alignment horizontal="left" vertical="center" wrapText="1"/>
    </xf>
    <xf numFmtId="0" fontId="23" fillId="11" borderId="16" xfId="0" applyFont="1" applyFill="1" applyBorder="1" applyAlignment="1" applyProtection="1">
      <alignment horizontal="center" vertical="center" wrapText="1"/>
    </xf>
    <xf numFmtId="3" fontId="23" fillId="7" borderId="16" xfId="0" applyNumberFormat="1" applyFont="1" applyFill="1" applyBorder="1" applyAlignment="1" applyProtection="1">
      <alignment horizontal="center" vertical="center" wrapText="1"/>
    </xf>
    <xf numFmtId="0" fontId="23" fillId="7" borderId="16" xfId="0" applyNumberFormat="1" applyFont="1" applyFill="1" applyBorder="1" applyAlignment="1" applyProtection="1">
      <alignment horizontal="center" vertical="center" wrapText="1"/>
    </xf>
    <xf numFmtId="165" fontId="23" fillId="5" borderId="26" xfId="0" applyNumberFormat="1" applyFont="1" applyFill="1" applyBorder="1" applyAlignment="1" applyProtection="1">
      <alignment horizontal="right" vertical="center"/>
    </xf>
    <xf numFmtId="0" fontId="23" fillId="11" borderId="24" xfId="0" applyFont="1" applyFill="1" applyBorder="1" applyAlignment="1" applyProtection="1">
      <alignment horizontal="center" vertical="center" wrapText="1"/>
    </xf>
    <xf numFmtId="0" fontId="24" fillId="11" borderId="25" xfId="0" applyFont="1" applyFill="1" applyBorder="1" applyAlignment="1" applyProtection="1">
      <alignment horizontal="left" vertical="center" wrapText="1"/>
    </xf>
    <xf numFmtId="0" fontId="23" fillId="11" borderId="25" xfId="0" applyFont="1" applyFill="1" applyBorder="1" applyAlignment="1" applyProtection="1">
      <alignment horizontal="center" vertical="center" wrapText="1"/>
    </xf>
    <xf numFmtId="3" fontId="23" fillId="7" borderId="25" xfId="0" applyNumberFormat="1" applyFont="1" applyFill="1" applyBorder="1" applyAlignment="1" applyProtection="1">
      <alignment horizontal="center" vertical="center" wrapText="1"/>
    </xf>
    <xf numFmtId="0" fontId="23" fillId="7" borderId="25" xfId="0" applyNumberFormat="1" applyFont="1" applyFill="1" applyBorder="1" applyAlignment="1" applyProtection="1">
      <alignment horizontal="center" vertical="center" wrapText="1"/>
    </xf>
    <xf numFmtId="165" fontId="23" fillId="5" borderId="23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right" vertical="center" wrapText="1"/>
    </xf>
    <xf numFmtId="0" fontId="23" fillId="10" borderId="42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left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6" borderId="25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right" vertical="center" wrapText="1"/>
    </xf>
    <xf numFmtId="0" fontId="23" fillId="6" borderId="23" xfId="0" applyNumberFormat="1" applyFont="1" applyFill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right" vertical="center" wrapText="1"/>
    </xf>
    <xf numFmtId="0" fontId="24" fillId="0" borderId="52" xfId="0" applyFont="1" applyFill="1" applyBorder="1" applyAlignment="1" applyProtection="1">
      <alignment horizontal="left" vertical="center" wrapText="1"/>
    </xf>
    <xf numFmtId="0" fontId="23" fillId="7" borderId="52" xfId="0" applyNumberFormat="1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25" xfId="0" applyNumberFormat="1" applyFont="1" applyBorder="1" applyAlignment="1" applyProtection="1">
      <alignment horizontal="center" vertical="center" wrapText="1"/>
    </xf>
    <xf numFmtId="3" fontId="23" fillId="7" borderId="52" xfId="0" applyNumberFormat="1" applyFont="1" applyFill="1" applyBorder="1" applyAlignment="1" applyProtection="1">
      <alignment horizontal="center" vertical="center" wrapText="1"/>
    </xf>
    <xf numFmtId="0" fontId="23" fillId="6" borderId="16" xfId="0" applyNumberFormat="1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2" fillId="6" borderId="16" xfId="0" applyNumberFormat="1" applyFont="1" applyFill="1" applyBorder="1" applyAlignment="1" applyProtection="1">
      <alignment horizontal="center" vertical="center" wrapText="1"/>
    </xf>
    <xf numFmtId="3" fontId="22" fillId="7" borderId="16" xfId="0" applyNumberFormat="1" applyFont="1" applyFill="1" applyBorder="1" applyAlignment="1" applyProtection="1">
      <alignment horizontal="center" vertical="center" wrapText="1"/>
    </xf>
    <xf numFmtId="165" fontId="22" fillId="5" borderId="26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left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24" xfId="0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left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6" borderId="25" xfId="0" applyNumberFormat="1" applyFont="1" applyFill="1" applyBorder="1" applyAlignment="1" applyProtection="1">
      <alignment horizontal="center" vertical="center" wrapText="1"/>
    </xf>
    <xf numFmtId="3" fontId="22" fillId="7" borderId="25" xfId="0" applyNumberFormat="1" applyFont="1" applyFill="1" applyBorder="1" applyAlignment="1" applyProtection="1">
      <alignment horizontal="center" vertical="center" wrapText="1"/>
    </xf>
    <xf numFmtId="165" fontId="22" fillId="5" borderId="23" xfId="0" applyNumberFormat="1" applyFont="1" applyFill="1" applyBorder="1" applyAlignment="1" applyProtection="1">
      <alignment horizontal="right" vertical="center"/>
    </xf>
    <xf numFmtId="0" fontId="23" fillId="11" borderId="42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left" vertical="center" wrapText="1"/>
    </xf>
    <xf numFmtId="0" fontId="22" fillId="0" borderId="52" xfId="0" applyFont="1" applyBorder="1" applyAlignment="1" applyProtection="1">
      <alignment horizontal="center" vertical="center" wrapText="1"/>
    </xf>
    <xf numFmtId="3" fontId="22" fillId="7" borderId="52" xfId="0" applyNumberFormat="1" applyFont="1" applyFill="1" applyBorder="1" applyAlignment="1" applyProtection="1">
      <alignment horizontal="center" vertical="center" wrapText="1"/>
    </xf>
    <xf numFmtId="165" fontId="22" fillId="5" borderId="53" xfId="0" applyNumberFormat="1" applyFont="1" applyFill="1" applyBorder="1" applyAlignment="1" applyProtection="1">
      <alignment horizontal="right" vertical="center"/>
    </xf>
    <xf numFmtId="0" fontId="20" fillId="0" borderId="0" xfId="0" quotePrefix="1" applyFont="1" applyAlignment="1" applyProtection="1">
      <alignment horizontal="center" vertical="center" wrapText="1"/>
    </xf>
    <xf numFmtId="0" fontId="22" fillId="11" borderId="16" xfId="0" applyFont="1" applyFill="1" applyBorder="1" applyAlignment="1" applyProtection="1">
      <alignment horizontal="left" vertical="center" wrapText="1"/>
    </xf>
    <xf numFmtId="0" fontId="22" fillId="11" borderId="22" xfId="0" applyFont="1" applyFill="1" applyBorder="1" applyAlignment="1" applyProtection="1">
      <alignment horizontal="center" vertical="center" wrapText="1"/>
    </xf>
    <xf numFmtId="0" fontId="20" fillId="11" borderId="16" xfId="0" applyFont="1" applyFill="1" applyBorder="1" applyAlignment="1" applyProtection="1">
      <alignment horizontal="left" vertical="center" wrapText="1"/>
    </xf>
    <xf numFmtId="0" fontId="22" fillId="11" borderId="16" xfId="0" applyFont="1" applyFill="1" applyBorder="1" applyAlignment="1" applyProtection="1">
      <alignment horizontal="center" vertical="center" wrapText="1"/>
    </xf>
    <xf numFmtId="0" fontId="20" fillId="11" borderId="25" xfId="0" applyFont="1" applyFill="1" applyBorder="1" applyAlignment="1" applyProtection="1">
      <alignment horizontal="left" vertical="center" wrapText="1"/>
    </xf>
    <xf numFmtId="0" fontId="22" fillId="11" borderId="25" xfId="0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22" fillId="6" borderId="23" xfId="0" applyNumberFormat="1" applyFont="1" applyFill="1" applyBorder="1" applyAlignment="1" applyProtection="1">
      <alignment horizontal="center" vertical="center" wrapText="1"/>
    </xf>
    <xf numFmtId="0" fontId="22" fillId="10" borderId="42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 wrapText="1"/>
    </xf>
    <xf numFmtId="0" fontId="20" fillId="0" borderId="3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38" xfId="0" applyFont="1" applyFill="1" applyBorder="1" applyAlignment="1" applyProtection="1">
      <alignment vertical="center"/>
    </xf>
    <xf numFmtId="0" fontId="23" fillId="0" borderId="16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2" fillId="6" borderId="16" xfId="0" applyFont="1" applyFill="1" applyBorder="1" applyAlignment="1" applyProtection="1">
      <alignment horizontal="center" vertical="center" wrapText="1"/>
    </xf>
    <xf numFmtId="165" fontId="32" fillId="5" borderId="23" xfId="0" applyNumberFormat="1" applyFont="1" applyFill="1" applyBorder="1" applyAlignment="1" applyProtection="1">
      <alignment horizontal="right" vertical="center"/>
    </xf>
    <xf numFmtId="0" fontId="23" fillId="11" borderId="16" xfId="0" applyNumberFormat="1" applyFont="1" applyFill="1" applyBorder="1" applyAlignment="1" applyProtection="1">
      <alignment horizontal="center" vertical="center" wrapText="1"/>
    </xf>
    <xf numFmtId="0" fontId="22" fillId="6" borderId="52" xfId="0" applyNumberFormat="1" applyFont="1" applyFill="1" applyBorder="1" applyAlignment="1" applyProtection="1">
      <alignment horizontal="center" vertical="center" wrapText="1"/>
    </xf>
    <xf numFmtId="0" fontId="23" fillId="11" borderId="25" xfId="0" applyNumberFormat="1" applyFont="1" applyFill="1" applyBorder="1" applyAlignment="1" applyProtection="1">
      <alignment horizontal="center" vertical="center" wrapText="1"/>
    </xf>
    <xf numFmtId="0" fontId="22" fillId="11" borderId="42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center" vertical="center" wrapText="1"/>
    </xf>
    <xf numFmtId="165" fontId="22" fillId="5" borderId="35" xfId="0" applyNumberFormat="1" applyFont="1" applyFill="1" applyBorder="1" applyAlignment="1" applyProtection="1">
      <alignment horizontal="right" vertical="center" wrapText="1"/>
    </xf>
    <xf numFmtId="165" fontId="22" fillId="5" borderId="64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165" fontId="24" fillId="5" borderId="23" xfId="0" applyNumberFormat="1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165" fontId="22" fillId="5" borderId="26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165" fontId="22" fillId="5" borderId="23" xfId="0" applyNumberFormat="1" applyFont="1" applyFill="1" applyBorder="1" applyAlignment="1" applyProtection="1">
      <alignment horizontal="right" vertical="center" wrapText="1"/>
    </xf>
    <xf numFmtId="0" fontId="22" fillId="6" borderId="30" xfId="0" applyNumberFormat="1" applyFont="1" applyFill="1" applyBorder="1" applyAlignment="1" applyProtection="1">
      <alignment horizontal="center" vertical="center" wrapText="1"/>
    </xf>
    <xf numFmtId="165" fontId="24" fillId="5" borderId="16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vertical="center"/>
    </xf>
    <xf numFmtId="0" fontId="22" fillId="0" borderId="38" xfId="0" applyFont="1" applyBorder="1" applyAlignment="1" applyProtection="1">
      <alignment vertical="center"/>
    </xf>
    <xf numFmtId="0" fontId="23" fillId="0" borderId="49" xfId="0" applyFont="1" applyFill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/>
    </xf>
    <xf numFmtId="0" fontId="22" fillId="11" borderId="16" xfId="0" applyNumberFormat="1" applyFont="1" applyFill="1" applyBorder="1" applyAlignment="1" applyProtection="1">
      <alignment horizontal="center" vertical="center" wrapText="1"/>
    </xf>
    <xf numFmtId="165" fontId="22" fillId="7" borderId="23" xfId="0" applyNumberFormat="1" applyFont="1" applyFill="1" applyBorder="1" applyAlignment="1" applyProtection="1">
      <alignment horizontal="right" vertical="center"/>
    </xf>
    <xf numFmtId="165" fontId="32" fillId="12" borderId="23" xfId="0" applyNumberFormat="1" applyFont="1" applyFill="1" applyBorder="1" applyAlignment="1" applyProtection="1">
      <alignment horizontal="right" vertical="center"/>
    </xf>
    <xf numFmtId="0" fontId="22" fillId="0" borderId="39" xfId="0" applyFont="1" applyFill="1" applyBorder="1" applyAlignment="1" applyProtection="1">
      <alignment horizontal="center" vertical="center" wrapText="1"/>
    </xf>
    <xf numFmtId="165" fontId="22" fillId="0" borderId="11" xfId="0" applyNumberFormat="1" applyFont="1" applyFill="1" applyBorder="1" applyAlignment="1" applyProtection="1">
      <alignment horizontal="right" vertical="center"/>
    </xf>
    <xf numFmtId="0" fontId="22" fillId="6" borderId="11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0" fillId="6" borderId="16" xfId="0" applyNumberFormat="1" applyFont="1" applyFill="1" applyBorder="1" applyAlignment="1" applyProtection="1">
      <alignment horizontal="center" vertical="center" wrapText="1"/>
    </xf>
    <xf numFmtId="165" fontId="32" fillId="5" borderId="26" xfId="0" applyNumberFormat="1" applyFont="1" applyFill="1" applyBorder="1" applyAlignment="1" applyProtection="1">
      <alignment horizontal="right" vertical="center"/>
    </xf>
    <xf numFmtId="165" fontId="22" fillId="0" borderId="25" xfId="0" applyNumberFormat="1" applyFont="1" applyFill="1" applyBorder="1" applyAlignment="1" applyProtection="1">
      <alignment horizontal="right" vertical="center"/>
    </xf>
    <xf numFmtId="0" fontId="20" fillId="0" borderId="39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right" vertical="center" wrapText="1"/>
    </xf>
    <xf numFmtId="0" fontId="23" fillId="11" borderId="11" xfId="0" applyFont="1" applyFill="1" applyBorder="1" applyAlignment="1" applyProtection="1">
      <alignment horizontal="right" vertical="center" wrapText="1"/>
    </xf>
    <xf numFmtId="0" fontId="22" fillId="13" borderId="16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</xf>
    <xf numFmtId="164" fontId="22" fillId="0" borderId="0" xfId="0" applyNumberFormat="1" applyFont="1" applyFill="1" applyBorder="1" applyAlignment="1" applyProtection="1">
      <alignment horizontal="left" vertical="center" wrapText="1"/>
    </xf>
    <xf numFmtId="165" fontId="32" fillId="0" borderId="0" xfId="0" applyNumberFormat="1" applyFont="1" applyFill="1" applyBorder="1" applyAlignment="1" applyProtection="1">
      <alignment horizontal="right" vertical="center"/>
    </xf>
    <xf numFmtId="165" fontId="33" fillId="5" borderId="41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4" fillId="0" borderId="0" xfId="0" applyFont="1" applyProtection="1"/>
    <xf numFmtId="0" fontId="20" fillId="0" borderId="0" xfId="0" applyNumberFormat="1" applyFont="1" applyAlignment="1" applyProtection="1">
      <alignment horizontal="center" vertical="center"/>
    </xf>
    <xf numFmtId="165" fontId="24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Alignment="1" applyProtection="1">
      <alignment horizontal="center" vertical="center"/>
    </xf>
    <xf numFmtId="0" fontId="22" fillId="0" borderId="28" xfId="0" applyFont="1" applyBorder="1" applyAlignment="1" applyProtection="1">
      <alignment horizontal="right" vertical="center"/>
    </xf>
    <xf numFmtId="0" fontId="22" fillId="7" borderId="43" xfId="0" applyFont="1" applyFill="1" applyBorder="1" applyAlignment="1" applyProtection="1">
      <alignment vertical="center"/>
    </xf>
    <xf numFmtId="0" fontId="38" fillId="0" borderId="0" xfId="0" quotePrefix="1" applyFont="1" applyAlignment="1" applyProtection="1">
      <alignment horizontal="right"/>
    </xf>
    <xf numFmtId="0" fontId="20" fillId="0" borderId="0" xfId="0" applyFont="1" applyAlignment="1" applyProtection="1">
      <alignment horizontal="left" vertical="center"/>
    </xf>
    <xf numFmtId="0" fontId="19" fillId="4" borderId="31" xfId="0" applyFont="1" applyFill="1" applyBorder="1" applyAlignment="1" applyProtection="1">
      <alignment horizontal="center" vertical="center"/>
    </xf>
    <xf numFmtId="0" fontId="20" fillId="7" borderId="32" xfId="0" applyFont="1" applyFill="1" applyBorder="1" applyAlignment="1" applyProtection="1">
      <alignment horizontal="center" vertical="center"/>
    </xf>
    <xf numFmtId="165" fontId="24" fillId="0" borderId="0" xfId="0" applyNumberFormat="1" applyFont="1" applyAlignment="1" applyProtection="1">
      <alignment horizontal="right" vertical="center"/>
    </xf>
    <xf numFmtId="0" fontId="20" fillId="5" borderId="32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0" fillId="8" borderId="3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0" fillId="3" borderId="10" xfId="0" applyFill="1" applyBorder="1" applyAlignment="1" applyProtection="1">
      <alignment wrapText="1"/>
    </xf>
    <xf numFmtId="0" fontId="0" fillId="3" borderId="15" xfId="0" applyFill="1" applyBorder="1" applyAlignment="1" applyProtection="1">
      <alignment wrapText="1"/>
    </xf>
    <xf numFmtId="0" fontId="9" fillId="0" borderId="3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left" wrapText="1"/>
    </xf>
    <xf numFmtId="0" fontId="0" fillId="3" borderId="19" xfId="0" applyFill="1" applyBorder="1" applyAlignment="1" applyProtection="1">
      <alignment wrapText="1"/>
    </xf>
    <xf numFmtId="0" fontId="0" fillId="3" borderId="18" xfId="0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right" vertical="center"/>
    </xf>
    <xf numFmtId="167" fontId="4" fillId="5" borderId="16" xfId="0" applyNumberFormat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wrapText="1"/>
    </xf>
    <xf numFmtId="0" fontId="6" fillId="0" borderId="5" xfId="0" applyFont="1" applyBorder="1" applyProtection="1"/>
    <xf numFmtId="0" fontId="13" fillId="4" borderId="2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0" borderId="12" xfId="0" applyFont="1" applyBorder="1" applyAlignment="1" applyProtection="1">
      <alignment horizontal="justify" vertical="top" wrapText="1"/>
    </xf>
    <xf numFmtId="166" fontId="14" fillId="0" borderId="11" xfId="0" applyNumberFormat="1" applyFont="1" applyBorder="1" applyAlignment="1" applyProtection="1">
      <alignment horizontal="right"/>
    </xf>
    <xf numFmtId="0" fontId="15" fillId="0" borderId="16" xfId="0" applyFont="1" applyFill="1" applyBorder="1" applyAlignment="1" applyProtection="1">
      <alignment horizontal="right" vertical="center"/>
    </xf>
    <xf numFmtId="168" fontId="15" fillId="5" borderId="11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168" fontId="0" fillId="0" borderId="0" xfId="0" applyNumberFormat="1" applyProtection="1"/>
    <xf numFmtId="0" fontId="15" fillId="0" borderId="16" xfId="0" applyFont="1" applyFill="1" applyBorder="1" applyAlignment="1" applyProtection="1">
      <alignment horizontal="righ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6" fillId="0" borderId="12" xfId="0" applyFont="1" applyBorder="1" applyProtection="1"/>
    <xf numFmtId="0" fontId="6" fillId="0" borderId="11" xfId="0" applyFont="1" applyFill="1" applyBorder="1" applyProtection="1"/>
    <xf numFmtId="0" fontId="6" fillId="0" borderId="15" xfId="0" applyFont="1" applyFill="1" applyBorder="1" applyProtection="1"/>
    <xf numFmtId="0" fontId="3" fillId="3" borderId="10" xfId="0" applyFont="1" applyFill="1" applyBorder="1" applyAlignment="1" applyProtection="1">
      <alignment wrapText="1"/>
    </xf>
    <xf numFmtId="0" fontId="6" fillId="0" borderId="0" xfId="0" applyFont="1" applyFill="1" applyProtection="1"/>
    <xf numFmtId="0" fontId="6" fillId="0" borderId="0" xfId="0" applyFont="1" applyAlignment="1" applyProtection="1">
      <alignment horizontal="center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165" fontId="20" fillId="0" borderId="0" xfId="0" applyNumberFormat="1" applyFont="1" applyAlignment="1" applyProtection="1">
      <alignment vertical="center"/>
    </xf>
    <xf numFmtId="0" fontId="22" fillId="0" borderId="62" xfId="0" applyFont="1" applyBorder="1" applyAlignment="1" applyProtection="1">
      <alignment horizontal="center" vertical="center" wrapText="1"/>
    </xf>
    <xf numFmtId="0" fontId="22" fillId="0" borderId="66" xfId="0" applyFont="1" applyBorder="1" applyAlignment="1" applyProtection="1">
      <alignment horizontal="center" vertical="center" wrapText="1"/>
    </xf>
    <xf numFmtId="0" fontId="20" fillId="0" borderId="54" xfId="0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 wrapText="1"/>
    </xf>
    <xf numFmtId="164" fontId="23" fillId="10" borderId="52" xfId="0" applyNumberFormat="1" applyFont="1" applyFill="1" applyBorder="1" applyAlignment="1" applyProtection="1">
      <alignment horizontal="left" vertical="center" wrapText="1"/>
    </xf>
    <xf numFmtId="164" fontId="23" fillId="10" borderId="53" xfId="0" applyNumberFormat="1" applyFont="1" applyFill="1" applyBorder="1" applyAlignment="1" applyProtection="1">
      <alignment horizontal="left" vertical="center" wrapText="1"/>
    </xf>
    <xf numFmtId="0" fontId="20" fillId="0" borderId="47" xfId="0" applyFont="1" applyBorder="1" applyAlignment="1" applyProtection="1">
      <alignment horizontal="center" vertical="center" wrapText="1"/>
    </xf>
    <xf numFmtId="164" fontId="22" fillId="6" borderId="56" xfId="0" applyNumberFormat="1" applyFont="1" applyFill="1" applyBorder="1" applyAlignment="1" applyProtection="1">
      <alignment horizontal="left" vertical="center" wrapText="1"/>
    </xf>
    <xf numFmtId="164" fontId="22" fillId="6" borderId="50" xfId="0" applyNumberFormat="1" applyFont="1" applyFill="1" applyBorder="1" applyAlignment="1" applyProtection="1">
      <alignment horizontal="left" vertical="center" wrapText="1"/>
    </xf>
    <xf numFmtId="164" fontId="22" fillId="6" borderId="51" xfId="0" applyNumberFormat="1" applyFont="1" applyFill="1" applyBorder="1" applyAlignment="1" applyProtection="1">
      <alignment horizontal="left" vertical="center" wrapText="1"/>
    </xf>
    <xf numFmtId="164" fontId="23" fillId="10" borderId="62" xfId="0" applyNumberFormat="1" applyFont="1" applyFill="1" applyBorder="1" applyAlignment="1" applyProtection="1">
      <alignment horizontal="left" vertical="center" wrapText="1"/>
    </xf>
    <xf numFmtId="0" fontId="19" fillId="4" borderId="57" xfId="0" applyFont="1" applyFill="1" applyBorder="1" applyAlignment="1" applyProtection="1">
      <alignment horizontal="center" vertical="center" wrapText="1"/>
    </xf>
    <xf numFmtId="0" fontId="19" fillId="4" borderId="58" xfId="0" applyFont="1" applyFill="1" applyBorder="1" applyAlignment="1" applyProtection="1">
      <alignment horizontal="center" vertical="center" wrapText="1"/>
    </xf>
    <xf numFmtId="164" fontId="22" fillId="6" borderId="39" xfId="0" applyNumberFormat="1" applyFont="1" applyFill="1" applyBorder="1" applyAlignment="1" applyProtection="1">
      <alignment horizontal="left" vertical="center" wrapText="1"/>
    </xf>
    <xf numFmtId="164" fontId="22" fillId="6" borderId="10" xfId="0" applyNumberFormat="1" applyFont="1" applyFill="1" applyBorder="1" applyAlignment="1" applyProtection="1">
      <alignment horizontal="left" vertical="center" wrapText="1"/>
    </xf>
    <xf numFmtId="164" fontId="22" fillId="6" borderId="11" xfId="0" applyNumberFormat="1" applyFont="1" applyFill="1" applyBorder="1" applyAlignment="1" applyProtection="1">
      <alignment horizontal="left" vertical="center" wrapText="1"/>
    </xf>
    <xf numFmtId="164" fontId="22" fillId="10" borderId="52" xfId="0" applyNumberFormat="1" applyFont="1" applyFill="1" applyBorder="1" applyAlignment="1" applyProtection="1">
      <alignment horizontal="left" vertical="center" wrapText="1"/>
    </xf>
    <xf numFmtId="164" fontId="22" fillId="10" borderId="53" xfId="0" applyNumberFormat="1" applyFont="1" applyFill="1" applyBorder="1" applyAlignment="1" applyProtection="1">
      <alignment horizontal="left" vertical="center" wrapText="1"/>
    </xf>
    <xf numFmtId="164" fontId="23" fillId="10" borderId="63" xfId="0" applyNumberFormat="1" applyFont="1" applyFill="1" applyBorder="1" applyAlignment="1" applyProtection="1">
      <alignment horizontal="left" vertical="center" wrapText="1"/>
    </xf>
    <xf numFmtId="0" fontId="18" fillId="6" borderId="9" xfId="0" applyFont="1" applyFill="1" applyBorder="1" applyAlignment="1" applyProtection="1">
      <alignment horizontal="left"/>
    </xf>
    <xf numFmtId="0" fontId="18" fillId="6" borderId="10" xfId="0" applyFont="1" applyFill="1" applyBorder="1" applyAlignment="1" applyProtection="1">
      <alignment horizontal="left"/>
    </xf>
    <xf numFmtId="0" fontId="18" fillId="6" borderId="12" xfId="0" applyFont="1" applyFill="1" applyBorder="1" applyAlignment="1" applyProtection="1">
      <alignment horizontal="left"/>
    </xf>
    <xf numFmtId="0" fontId="36" fillId="0" borderId="54" xfId="0" applyFont="1" applyBorder="1" applyAlignment="1" applyProtection="1">
      <alignment horizontal="center" vertical="center" wrapText="1"/>
    </xf>
    <xf numFmtId="0" fontId="34" fillId="6" borderId="12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22" fillId="6" borderId="65" xfId="0" applyNumberFormat="1" applyFont="1" applyFill="1" applyBorder="1" applyAlignment="1" applyProtection="1">
      <alignment horizontal="left" vertical="center" wrapText="1"/>
    </xf>
    <xf numFmtId="0" fontId="22" fillId="6" borderId="50" xfId="0" applyNumberFormat="1" applyFont="1" applyFill="1" applyBorder="1" applyAlignment="1" applyProtection="1">
      <alignment horizontal="left" vertical="center" wrapText="1"/>
    </xf>
    <xf numFmtId="0" fontId="22" fillId="6" borderId="51" xfId="0" applyNumberFormat="1" applyFont="1" applyFill="1" applyBorder="1" applyAlignment="1" applyProtection="1">
      <alignment horizontal="left" vertical="center" wrapText="1"/>
    </xf>
    <xf numFmtId="0" fontId="39" fillId="6" borderId="39" xfId="0" applyFont="1" applyFill="1" applyBorder="1" applyAlignment="1" applyProtection="1">
      <alignment horizontal="left" vertical="center" wrapText="1"/>
    </xf>
    <xf numFmtId="0" fontId="39" fillId="6" borderId="10" xfId="0" applyFont="1" applyFill="1" applyBorder="1" applyAlignment="1" applyProtection="1">
      <alignment horizontal="left" vertical="center" wrapText="1"/>
    </xf>
    <xf numFmtId="0" fontId="39" fillId="6" borderId="11" xfId="0" applyFont="1" applyFill="1" applyBorder="1" applyAlignment="1" applyProtection="1">
      <alignment horizontal="left" vertical="center" wrapText="1"/>
    </xf>
    <xf numFmtId="0" fontId="37" fillId="0" borderId="0" xfId="0" applyFont="1" applyAlignment="1" applyProtection="1">
      <alignment horizont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35" fillId="0" borderId="11" xfId="0" applyFont="1" applyBorder="1" applyAlignment="1" applyProtection="1">
      <alignment horizontal="center" vertical="center" wrapText="1"/>
    </xf>
    <xf numFmtId="0" fontId="17" fillId="6" borderId="12" xfId="0" applyFont="1" applyFill="1" applyBorder="1" applyAlignment="1" applyProtection="1">
      <alignment horizontal="left"/>
    </xf>
    <xf numFmtId="0" fontId="40" fillId="6" borderId="12" xfId="0" applyNumberFormat="1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 applyProtection="1">
      <alignment vertical="center" wrapText="1"/>
    </xf>
    <xf numFmtId="0" fontId="41" fillId="0" borderId="11" xfId="0" applyFont="1" applyBorder="1" applyAlignment="1" applyProtection="1">
      <alignment vertical="center" wrapText="1"/>
    </xf>
    <xf numFmtId="164" fontId="31" fillId="6" borderId="28" xfId="0" applyNumberFormat="1" applyFont="1" applyFill="1" applyBorder="1" applyAlignment="1" applyProtection="1">
      <alignment horizontal="right" vertical="center" wrapText="1"/>
    </xf>
    <xf numFmtId="164" fontId="31" fillId="6" borderId="55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4" fontId="15" fillId="8" borderId="10" xfId="0" applyNumberFormat="1" applyFont="1" applyFill="1" applyBorder="1" applyAlignment="1" applyProtection="1">
      <alignment horizontal="center" vertical="center"/>
      <protection locked="0"/>
    </xf>
    <xf numFmtId="4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4" borderId="59" xfId="0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168" fontId="15" fillId="5" borderId="12" xfId="0" applyNumberFormat="1" applyFont="1" applyFill="1" applyBorder="1" applyAlignment="1" applyProtection="1">
      <alignment horizontal="center" vertical="center"/>
    </xf>
    <xf numFmtId="168" fontId="15" fillId="5" borderId="11" xfId="0" applyNumberFormat="1" applyFont="1" applyFill="1" applyBorder="1" applyAlignment="1" applyProtection="1">
      <alignment horizontal="center" vertical="center"/>
    </xf>
    <xf numFmtId="0" fontId="42" fillId="0" borderId="6" xfId="0" applyFont="1" applyBorder="1" applyAlignment="1" applyProtection="1">
      <alignment horizontal="center" vertical="top" wrapText="1"/>
    </xf>
    <xf numFmtId="0" fontId="42" fillId="0" borderId="9" xfId="0" applyFont="1" applyBorder="1" applyAlignment="1" applyProtection="1">
      <alignment horizontal="center" vertical="top" wrapText="1"/>
    </xf>
    <xf numFmtId="0" fontId="42" fillId="0" borderId="8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57"/>
    <pageSetUpPr fitToPage="1"/>
  </sheetPr>
  <dimension ref="A1:N139"/>
  <sheetViews>
    <sheetView tabSelected="1" topLeftCell="B1" zoomScaleNormal="100" workbookViewId="0">
      <pane ySplit="1" topLeftCell="A2" activePane="bottomLeft" state="frozenSplit"/>
      <selection pane="bottomLeft" activeCell="K6" sqref="K6"/>
    </sheetView>
  </sheetViews>
  <sheetFormatPr defaultRowHeight="12" outlineLevelRow="1"/>
  <cols>
    <col min="1" max="3" width="2.28515625" style="59" customWidth="1"/>
    <col min="4" max="4" width="8" style="178" customWidth="1"/>
    <col min="5" max="5" width="52" style="186" customWidth="1"/>
    <col min="6" max="6" width="19.85546875" style="178" customWidth="1"/>
    <col min="7" max="7" width="7" style="178" customWidth="1"/>
    <col min="8" max="8" width="9.28515625" style="178" customWidth="1"/>
    <col min="9" max="9" width="10.5703125" style="178" customWidth="1"/>
    <col min="10" max="10" width="12.5703125" style="180" customWidth="1"/>
    <col min="11" max="11" width="13.28515625" style="189" customWidth="1"/>
    <col min="12" max="12" width="21.7109375" style="182" bestFit="1" customWidth="1"/>
    <col min="13" max="13" width="9" style="59" customWidth="1"/>
    <col min="14" max="16384" width="9.140625" style="59"/>
  </cols>
  <sheetData>
    <row r="1" spans="1:14" ht="96.75" thickBot="1">
      <c r="A1" s="246" t="s">
        <v>136</v>
      </c>
      <c r="B1" s="246"/>
      <c r="C1" s="246"/>
      <c r="D1" s="247"/>
      <c r="E1" s="56" t="s">
        <v>65</v>
      </c>
      <c r="F1" s="56" t="s">
        <v>64</v>
      </c>
      <c r="G1" s="56" t="s">
        <v>143</v>
      </c>
      <c r="H1" s="56" t="s">
        <v>144</v>
      </c>
      <c r="I1" s="56" t="s">
        <v>82</v>
      </c>
      <c r="J1" s="57" t="s">
        <v>111</v>
      </c>
      <c r="K1" s="57" t="s">
        <v>173</v>
      </c>
      <c r="L1" s="58" t="s">
        <v>112</v>
      </c>
      <c r="M1" s="234"/>
      <c r="N1" s="234"/>
    </row>
    <row r="2" spans="1:14" s="2" customFormat="1" ht="12.75" thickTop="1">
      <c r="A2" s="254" t="s">
        <v>168</v>
      </c>
      <c r="B2" s="254"/>
      <c r="C2" s="254"/>
      <c r="D2" s="254"/>
      <c r="E2" s="255"/>
      <c r="F2" s="54"/>
      <c r="G2" s="11"/>
      <c r="H2" s="1"/>
      <c r="I2" s="1"/>
      <c r="J2" s="1"/>
      <c r="K2" s="4"/>
      <c r="L2" s="15"/>
    </row>
    <row r="3" spans="1:14" s="2" customFormat="1" outlineLevel="1">
      <c r="A3" s="14"/>
      <c r="B3" s="256" t="s">
        <v>169</v>
      </c>
      <c r="C3" s="255"/>
      <c r="D3" s="255"/>
      <c r="E3" s="255"/>
      <c r="F3" s="255"/>
      <c r="G3" s="54"/>
      <c r="H3" s="3"/>
      <c r="I3" s="3"/>
      <c r="J3" s="3"/>
      <c r="K3" s="3"/>
      <c r="L3" s="15"/>
    </row>
    <row r="4" spans="1:14" s="2" customFormat="1" ht="12.75" outlineLevel="1" thickBot="1">
      <c r="A4" s="12"/>
      <c r="B4" s="12"/>
      <c r="C4" s="7" t="s">
        <v>142</v>
      </c>
      <c r="D4" s="7"/>
      <c r="E4" s="7"/>
      <c r="F4" s="7"/>
      <c r="G4" s="7"/>
      <c r="H4" s="47"/>
      <c r="I4" s="47"/>
      <c r="J4" s="47"/>
      <c r="K4" s="47"/>
      <c r="L4" s="48"/>
    </row>
    <row r="5" spans="1:14" s="60" customFormat="1" ht="12.75" thickBot="1">
      <c r="D5" s="61"/>
      <c r="E5" s="245" t="s">
        <v>227</v>
      </c>
      <c r="F5" s="245"/>
      <c r="G5" s="245"/>
      <c r="H5" s="245"/>
      <c r="I5" s="245"/>
      <c r="J5" s="245"/>
      <c r="K5" s="245"/>
      <c r="L5" s="253"/>
    </row>
    <row r="6" spans="1:14" ht="61.5" customHeight="1">
      <c r="C6" s="60"/>
      <c r="D6" s="62" t="s">
        <v>70</v>
      </c>
      <c r="E6" s="63" t="s">
        <v>261</v>
      </c>
      <c r="F6" s="64" t="s">
        <v>145</v>
      </c>
      <c r="G6" s="65" t="s">
        <v>26</v>
      </c>
      <c r="H6" s="64" t="s">
        <v>68</v>
      </c>
      <c r="I6" s="66" t="s">
        <v>73</v>
      </c>
      <c r="J6" s="66" t="s">
        <v>73</v>
      </c>
      <c r="K6" s="50">
        <v>0</v>
      </c>
      <c r="L6" s="67">
        <f t="shared" ref="L6" si="0">K6</f>
        <v>0</v>
      </c>
    </row>
    <row r="7" spans="1:14" ht="39.75" customHeight="1">
      <c r="C7" s="60"/>
      <c r="D7" s="68" t="s">
        <v>71</v>
      </c>
      <c r="E7" s="69" t="s">
        <v>241</v>
      </c>
      <c r="F7" s="70" t="s">
        <v>245</v>
      </c>
      <c r="G7" s="70" t="s">
        <v>26</v>
      </c>
      <c r="H7" s="70" t="s">
        <v>68</v>
      </c>
      <c r="I7" s="71">
        <v>1</v>
      </c>
      <c r="J7" s="72">
        <f>$F$131+$F$132</f>
        <v>96</v>
      </c>
      <c r="K7" s="17">
        <v>0</v>
      </c>
      <c r="L7" s="73">
        <f>(I7*J7)*K7</f>
        <v>0</v>
      </c>
    </row>
    <row r="8" spans="1:14" ht="40.5" customHeight="1">
      <c r="C8" s="60"/>
      <c r="D8" s="68" t="s">
        <v>228</v>
      </c>
      <c r="E8" s="69" t="s">
        <v>242</v>
      </c>
      <c r="F8" s="70" t="s">
        <v>246</v>
      </c>
      <c r="G8" s="70" t="s">
        <v>26</v>
      </c>
      <c r="H8" s="70" t="s">
        <v>68</v>
      </c>
      <c r="I8" s="71">
        <v>2</v>
      </c>
      <c r="J8" s="72">
        <f>$F$131</f>
        <v>81</v>
      </c>
      <c r="K8" s="17">
        <v>0</v>
      </c>
      <c r="L8" s="73">
        <f t="shared" ref="L8:L11" si="1">(I8*J8)*K8</f>
        <v>0</v>
      </c>
    </row>
    <row r="9" spans="1:14" ht="36.75" customHeight="1">
      <c r="C9" s="60"/>
      <c r="D9" s="68" t="s">
        <v>229</v>
      </c>
      <c r="E9" s="69" t="s">
        <v>234</v>
      </c>
      <c r="F9" s="70" t="s">
        <v>272</v>
      </c>
      <c r="G9" s="70" t="s">
        <v>26</v>
      </c>
      <c r="H9" s="70" t="s">
        <v>68</v>
      </c>
      <c r="I9" s="71">
        <v>5</v>
      </c>
      <c r="J9" s="72">
        <f>($F$131+$F$132)</f>
        <v>96</v>
      </c>
      <c r="K9" s="17">
        <v>0</v>
      </c>
      <c r="L9" s="73">
        <f t="shared" si="1"/>
        <v>0</v>
      </c>
    </row>
    <row r="10" spans="1:14" ht="42.75" customHeight="1">
      <c r="C10" s="60"/>
      <c r="D10" s="68" t="s">
        <v>232</v>
      </c>
      <c r="E10" s="69" t="s">
        <v>235</v>
      </c>
      <c r="F10" s="70" t="s">
        <v>273</v>
      </c>
      <c r="G10" s="70" t="s">
        <v>26</v>
      </c>
      <c r="H10" s="70" t="s">
        <v>68</v>
      </c>
      <c r="I10" s="71">
        <v>30</v>
      </c>
      <c r="J10" s="72">
        <f>($F$131+$F$132)</f>
        <v>96</v>
      </c>
      <c r="K10" s="17">
        <v>0</v>
      </c>
      <c r="L10" s="73">
        <f t="shared" si="1"/>
        <v>0</v>
      </c>
    </row>
    <row r="11" spans="1:14" ht="49.5" customHeight="1" thickBot="1">
      <c r="C11" s="60"/>
      <c r="D11" s="74" t="s">
        <v>243</v>
      </c>
      <c r="E11" s="75" t="s">
        <v>274</v>
      </c>
      <c r="F11" s="76" t="s">
        <v>231</v>
      </c>
      <c r="G11" s="76" t="s">
        <v>26</v>
      </c>
      <c r="H11" s="76" t="s">
        <v>68</v>
      </c>
      <c r="I11" s="77">
        <v>1</v>
      </c>
      <c r="J11" s="78">
        <f>$F$131</f>
        <v>81</v>
      </c>
      <c r="K11" s="46">
        <v>0</v>
      </c>
      <c r="L11" s="79">
        <f t="shared" si="1"/>
        <v>0</v>
      </c>
    </row>
    <row r="12" spans="1:14" ht="12.75" thickBot="1">
      <c r="D12" s="80"/>
      <c r="E12" s="80"/>
      <c r="F12" s="80"/>
      <c r="G12" s="80"/>
      <c r="H12" s="80"/>
      <c r="I12" s="80"/>
      <c r="J12" s="80"/>
      <c r="K12" s="81"/>
      <c r="L12" s="49"/>
    </row>
    <row r="13" spans="1:14" s="60" customFormat="1" ht="12.75" thickBot="1">
      <c r="D13" s="82"/>
      <c r="E13" s="239" t="s">
        <v>119</v>
      </c>
      <c r="F13" s="239"/>
      <c r="G13" s="239"/>
      <c r="H13" s="239"/>
      <c r="I13" s="239"/>
      <c r="J13" s="239"/>
      <c r="K13" s="239"/>
      <c r="L13" s="240"/>
    </row>
    <row r="14" spans="1:14" ht="24.75" thickBot="1">
      <c r="C14" s="60"/>
      <c r="D14" s="83" t="s">
        <v>74</v>
      </c>
      <c r="E14" s="84" t="s">
        <v>172</v>
      </c>
      <c r="F14" s="85" t="s">
        <v>72</v>
      </c>
      <c r="G14" s="86" t="s">
        <v>73</v>
      </c>
      <c r="H14" s="86" t="s">
        <v>73</v>
      </c>
      <c r="I14" s="86" t="s">
        <v>73</v>
      </c>
      <c r="J14" s="86" t="s">
        <v>73</v>
      </c>
      <c r="K14" s="87" t="s">
        <v>73</v>
      </c>
      <c r="L14" s="88" t="s">
        <v>73</v>
      </c>
    </row>
    <row r="15" spans="1:14" ht="12.75" thickBot="1">
      <c r="D15" s="89"/>
      <c r="E15" s="90"/>
      <c r="F15" s="90"/>
      <c r="G15" s="90"/>
      <c r="H15" s="90"/>
      <c r="I15" s="90"/>
      <c r="J15" s="90"/>
      <c r="K15" s="91"/>
      <c r="L15" s="16"/>
    </row>
    <row r="16" spans="1:14" s="60" customFormat="1" ht="12.75" thickBot="1">
      <c r="D16" s="61"/>
      <c r="E16" s="245" t="s">
        <v>75</v>
      </c>
      <c r="F16" s="245"/>
      <c r="G16" s="245"/>
      <c r="H16" s="245"/>
      <c r="I16" s="245"/>
      <c r="J16" s="245"/>
      <c r="K16" s="245"/>
      <c r="L16" s="253"/>
    </row>
    <row r="17" spans="3:14">
      <c r="C17" s="60"/>
      <c r="D17" s="62" t="s">
        <v>77</v>
      </c>
      <c r="E17" s="92" t="s">
        <v>113</v>
      </c>
      <c r="F17" s="65" t="s">
        <v>146</v>
      </c>
      <c r="G17" s="65" t="s">
        <v>26</v>
      </c>
      <c r="H17" s="65" t="s">
        <v>68</v>
      </c>
      <c r="I17" s="66" t="s">
        <v>73</v>
      </c>
      <c r="J17" s="93">
        <f>$F$131</f>
        <v>81</v>
      </c>
      <c r="K17" s="50">
        <v>0</v>
      </c>
      <c r="L17" s="67">
        <f>J17*K17</f>
        <v>0</v>
      </c>
    </row>
    <row r="18" spans="3:14" ht="12.75" thickBot="1">
      <c r="C18" s="60"/>
      <c r="D18" s="94" t="s">
        <v>78</v>
      </c>
      <c r="E18" s="84" t="s">
        <v>76</v>
      </c>
      <c r="F18" s="95" t="s">
        <v>147</v>
      </c>
      <c r="G18" s="95" t="s">
        <v>26</v>
      </c>
      <c r="H18" s="85" t="s">
        <v>68</v>
      </c>
      <c r="I18" s="77">
        <v>4600</v>
      </c>
      <c r="J18" s="78">
        <f>$F$131</f>
        <v>81</v>
      </c>
      <c r="K18" s="46">
        <v>0</v>
      </c>
      <c r="L18" s="79">
        <f>(I18*J18)*K18</f>
        <v>0</v>
      </c>
    </row>
    <row r="19" spans="3:14" s="42" customFormat="1" ht="13.5" thickBot="1"/>
    <row r="20" spans="3:14" s="60" customFormat="1" ht="12.75" thickBot="1">
      <c r="D20" s="61"/>
      <c r="E20" s="245" t="s">
        <v>79</v>
      </c>
      <c r="F20" s="245"/>
      <c r="G20" s="245"/>
      <c r="H20" s="245"/>
      <c r="I20" s="245"/>
      <c r="J20" s="245"/>
      <c r="K20" s="245"/>
      <c r="L20" s="253"/>
    </row>
    <row r="21" spans="3:14" ht="19.5" customHeight="1">
      <c r="C21" s="60"/>
      <c r="D21" s="62" t="s">
        <v>80</v>
      </c>
      <c r="E21" s="92" t="s">
        <v>135</v>
      </c>
      <c r="F21" s="65" t="s">
        <v>146</v>
      </c>
      <c r="G21" s="65" t="s">
        <v>26</v>
      </c>
      <c r="H21" s="66" t="s">
        <v>73</v>
      </c>
      <c r="I21" s="96">
        <v>1</v>
      </c>
      <c r="J21" s="72">
        <f t="shared" ref="J21:J29" si="2">$F$131</f>
        <v>81</v>
      </c>
      <c r="K21" s="50">
        <v>0</v>
      </c>
      <c r="L21" s="67">
        <f t="shared" ref="L21:L27" si="3">(I21*J21)*K21</f>
        <v>0</v>
      </c>
    </row>
    <row r="22" spans="3:14" ht="24">
      <c r="C22" s="60"/>
      <c r="D22" s="68" t="s">
        <v>81</v>
      </c>
      <c r="E22" s="69" t="s">
        <v>248</v>
      </c>
      <c r="F22" s="70" t="s">
        <v>148</v>
      </c>
      <c r="G22" s="70" t="s">
        <v>26</v>
      </c>
      <c r="H22" s="97" t="s">
        <v>73</v>
      </c>
      <c r="I22" s="71">
        <v>650</v>
      </c>
      <c r="J22" s="72">
        <f t="shared" si="2"/>
        <v>81</v>
      </c>
      <c r="K22" s="17">
        <v>0</v>
      </c>
      <c r="L22" s="73">
        <f t="shared" si="3"/>
        <v>0</v>
      </c>
    </row>
    <row r="23" spans="3:14" ht="24">
      <c r="C23" s="60"/>
      <c r="D23" s="98" t="s">
        <v>83</v>
      </c>
      <c r="E23" s="99" t="s">
        <v>201</v>
      </c>
      <c r="F23" s="100" t="s">
        <v>148</v>
      </c>
      <c r="G23" s="100" t="s">
        <v>26</v>
      </c>
      <c r="H23" s="97" t="s">
        <v>73</v>
      </c>
      <c r="I23" s="71">
        <v>26</v>
      </c>
      <c r="J23" s="72">
        <f t="shared" si="2"/>
        <v>81</v>
      </c>
      <c r="K23" s="17">
        <v>0</v>
      </c>
      <c r="L23" s="73">
        <f t="shared" si="3"/>
        <v>0</v>
      </c>
    </row>
    <row r="24" spans="3:14" ht="24">
      <c r="C24" s="60"/>
      <c r="D24" s="68" t="s">
        <v>84</v>
      </c>
      <c r="E24" s="69" t="s">
        <v>249</v>
      </c>
      <c r="F24" s="70" t="s">
        <v>250</v>
      </c>
      <c r="G24" s="70" t="s">
        <v>26</v>
      </c>
      <c r="H24" s="97" t="s">
        <v>73</v>
      </c>
      <c r="I24" s="71">
        <v>35</v>
      </c>
      <c r="J24" s="72">
        <f t="shared" si="2"/>
        <v>81</v>
      </c>
      <c r="K24" s="17">
        <v>0</v>
      </c>
      <c r="L24" s="73">
        <f t="shared" ref="L24:L25" si="4">(I24*J24)*K24</f>
        <v>0</v>
      </c>
    </row>
    <row r="25" spans="3:14" ht="24">
      <c r="C25" s="60"/>
      <c r="D25" s="68" t="s">
        <v>85</v>
      </c>
      <c r="E25" s="69" t="s">
        <v>247</v>
      </c>
      <c r="F25" s="70" t="s">
        <v>250</v>
      </c>
      <c r="G25" s="100" t="s">
        <v>26</v>
      </c>
      <c r="H25" s="97" t="s">
        <v>73</v>
      </c>
      <c r="I25" s="71">
        <v>62</v>
      </c>
      <c r="J25" s="72">
        <f t="shared" si="2"/>
        <v>81</v>
      </c>
      <c r="K25" s="17">
        <v>0</v>
      </c>
      <c r="L25" s="73">
        <f t="shared" si="4"/>
        <v>0</v>
      </c>
    </row>
    <row r="26" spans="3:14" ht="33" customHeight="1">
      <c r="C26" s="60"/>
      <c r="D26" s="98" t="s">
        <v>132</v>
      </c>
      <c r="E26" s="99" t="s">
        <v>203</v>
      </c>
      <c r="F26" s="100" t="s">
        <v>202</v>
      </c>
      <c r="G26" s="100" t="s">
        <v>26</v>
      </c>
      <c r="H26" s="97" t="s">
        <v>73</v>
      </c>
      <c r="I26" s="71">
        <v>250</v>
      </c>
      <c r="J26" s="72">
        <f t="shared" si="2"/>
        <v>81</v>
      </c>
      <c r="K26" s="17">
        <v>0</v>
      </c>
      <c r="L26" s="73">
        <f t="shared" ref="L26" si="5">(I26*J26)*K26</f>
        <v>0</v>
      </c>
    </row>
    <row r="27" spans="3:14" s="104" customFormat="1" ht="24">
      <c r="C27" s="60"/>
      <c r="D27" s="68" t="s">
        <v>123</v>
      </c>
      <c r="E27" s="69" t="s">
        <v>263</v>
      </c>
      <c r="F27" s="70" t="s">
        <v>264</v>
      </c>
      <c r="G27" s="70" t="s">
        <v>26</v>
      </c>
      <c r="H27" s="101" t="s">
        <v>73</v>
      </c>
      <c r="I27" s="102">
        <v>2</v>
      </c>
      <c r="J27" s="72">
        <f t="shared" si="2"/>
        <v>81</v>
      </c>
      <c r="K27" s="17">
        <v>0</v>
      </c>
      <c r="L27" s="103">
        <f t="shared" si="3"/>
        <v>0</v>
      </c>
    </row>
    <row r="28" spans="3:14" s="104" customFormat="1" ht="36">
      <c r="C28" s="60"/>
      <c r="D28" s="105" t="s">
        <v>133</v>
      </c>
      <c r="E28" s="106" t="s">
        <v>236</v>
      </c>
      <c r="F28" s="107" t="s">
        <v>149</v>
      </c>
      <c r="G28" s="100" t="s">
        <v>26</v>
      </c>
      <c r="H28" s="101" t="s">
        <v>73</v>
      </c>
      <c r="I28" s="102">
        <v>8</v>
      </c>
      <c r="J28" s="72">
        <f t="shared" si="2"/>
        <v>81</v>
      </c>
      <c r="K28" s="17">
        <v>0</v>
      </c>
      <c r="L28" s="103">
        <f>(I28*J28)*K28</f>
        <v>0</v>
      </c>
    </row>
    <row r="29" spans="3:14" s="104" customFormat="1" ht="54" customHeight="1" thickBot="1">
      <c r="C29" s="60"/>
      <c r="D29" s="108" t="s">
        <v>134</v>
      </c>
      <c r="E29" s="109" t="s">
        <v>238</v>
      </c>
      <c r="F29" s="110" t="s">
        <v>237</v>
      </c>
      <c r="G29" s="85" t="s">
        <v>26</v>
      </c>
      <c r="H29" s="111" t="s">
        <v>73</v>
      </c>
      <c r="I29" s="112">
        <v>5000</v>
      </c>
      <c r="J29" s="72">
        <f t="shared" si="2"/>
        <v>81</v>
      </c>
      <c r="K29" s="46">
        <v>0</v>
      </c>
      <c r="L29" s="113">
        <f>(I29*J29)*K29</f>
        <v>0</v>
      </c>
    </row>
    <row r="30" spans="3:14" s="42" customFormat="1" ht="13.5" thickBot="1"/>
    <row r="31" spans="3:14" s="60" customFormat="1" ht="12.75" thickBot="1">
      <c r="D31" s="61"/>
      <c r="E31" s="245" t="s">
        <v>217</v>
      </c>
      <c r="F31" s="245"/>
      <c r="G31" s="245"/>
      <c r="H31" s="245"/>
      <c r="I31" s="245"/>
      <c r="J31" s="245"/>
      <c r="K31" s="245"/>
      <c r="L31" s="253"/>
    </row>
    <row r="32" spans="3:14" s="104" customFormat="1" ht="44.25" customHeight="1">
      <c r="C32" s="60"/>
      <c r="D32" s="114" t="s">
        <v>86</v>
      </c>
      <c r="E32" s="115" t="s">
        <v>198</v>
      </c>
      <c r="F32" s="116" t="s">
        <v>193</v>
      </c>
      <c r="G32" s="65" t="s">
        <v>26</v>
      </c>
      <c r="H32" s="235" t="s">
        <v>68</v>
      </c>
      <c r="I32" s="117">
        <v>3</v>
      </c>
      <c r="J32" s="93">
        <f t="shared" ref="J32:J39" si="6">$F$131</f>
        <v>81</v>
      </c>
      <c r="K32" s="50">
        <v>0</v>
      </c>
      <c r="L32" s="118">
        <f>(I32*J32)*K32</f>
        <v>0</v>
      </c>
      <c r="M32" s="119"/>
      <c r="N32" s="119"/>
    </row>
    <row r="33" spans="3:14" s="104" customFormat="1" ht="44.25" customHeight="1">
      <c r="C33" s="60"/>
      <c r="D33" s="68" t="s">
        <v>87</v>
      </c>
      <c r="E33" s="120" t="s">
        <v>199</v>
      </c>
      <c r="F33" s="107" t="s">
        <v>193</v>
      </c>
      <c r="G33" s="100" t="s">
        <v>26</v>
      </c>
      <c r="H33" s="107" t="s">
        <v>68</v>
      </c>
      <c r="I33" s="102">
        <v>8</v>
      </c>
      <c r="J33" s="72">
        <f t="shared" si="6"/>
        <v>81</v>
      </c>
      <c r="K33" s="17">
        <v>0</v>
      </c>
      <c r="L33" s="103">
        <f t="shared" ref="L33:L34" si="7">(I33*J33)*K33</f>
        <v>0</v>
      </c>
      <c r="M33" s="119"/>
      <c r="N33" s="119"/>
    </row>
    <row r="34" spans="3:14" s="104" customFormat="1" ht="44.25" customHeight="1">
      <c r="C34" s="60"/>
      <c r="D34" s="68" t="s">
        <v>90</v>
      </c>
      <c r="E34" s="120" t="s">
        <v>200</v>
      </c>
      <c r="F34" s="107" t="s">
        <v>193</v>
      </c>
      <c r="G34" s="100" t="s">
        <v>26</v>
      </c>
      <c r="H34" s="236" t="s">
        <v>68</v>
      </c>
      <c r="I34" s="102">
        <v>3</v>
      </c>
      <c r="J34" s="72">
        <f t="shared" si="6"/>
        <v>81</v>
      </c>
      <c r="K34" s="17">
        <v>0</v>
      </c>
      <c r="L34" s="103">
        <f t="shared" si="7"/>
        <v>0</v>
      </c>
      <c r="M34" s="119"/>
      <c r="N34" s="119"/>
    </row>
    <row r="35" spans="3:14" s="104" customFormat="1" ht="44.25" customHeight="1">
      <c r="C35" s="60"/>
      <c r="D35" s="121" t="s">
        <v>91</v>
      </c>
      <c r="E35" s="122" t="s">
        <v>205</v>
      </c>
      <c r="F35" s="123" t="s">
        <v>192</v>
      </c>
      <c r="G35" s="70" t="s">
        <v>26</v>
      </c>
      <c r="H35" s="123" t="s">
        <v>68</v>
      </c>
      <c r="I35" s="102">
        <v>100</v>
      </c>
      <c r="J35" s="72">
        <f t="shared" si="6"/>
        <v>81</v>
      </c>
      <c r="K35" s="18">
        <v>0</v>
      </c>
      <c r="L35" s="103">
        <f>(I35*J35)*AVERAGE($K$32:$K$34)*K35</f>
        <v>0</v>
      </c>
      <c r="M35" s="119"/>
      <c r="N35" s="119"/>
    </row>
    <row r="36" spans="3:14" s="104" customFormat="1" ht="44.25" customHeight="1">
      <c r="C36" s="60"/>
      <c r="D36" s="121" t="s">
        <v>92</v>
      </c>
      <c r="E36" s="122" t="s">
        <v>266</v>
      </c>
      <c r="F36" s="123" t="s">
        <v>192</v>
      </c>
      <c r="G36" s="70" t="s">
        <v>26</v>
      </c>
      <c r="H36" s="123" t="s">
        <v>68</v>
      </c>
      <c r="I36" s="102">
        <v>60</v>
      </c>
      <c r="J36" s="72">
        <f t="shared" si="6"/>
        <v>81</v>
      </c>
      <c r="K36" s="18">
        <v>0</v>
      </c>
      <c r="L36" s="103">
        <f t="shared" ref="L36:L39" si="8">(I36*J36)*AVERAGE($K$32:$K$34)*K36</f>
        <v>0</v>
      </c>
      <c r="M36" s="119"/>
      <c r="N36" s="119"/>
    </row>
    <row r="37" spans="3:14" s="104" customFormat="1" ht="44.25" customHeight="1">
      <c r="C37" s="60"/>
      <c r="D37" s="121" t="s">
        <v>93</v>
      </c>
      <c r="E37" s="122" t="s">
        <v>206</v>
      </c>
      <c r="F37" s="123" t="s">
        <v>192</v>
      </c>
      <c r="G37" s="70" t="s">
        <v>26</v>
      </c>
      <c r="H37" s="123" t="s">
        <v>68</v>
      </c>
      <c r="I37" s="102">
        <v>15</v>
      </c>
      <c r="J37" s="72">
        <f t="shared" si="6"/>
        <v>81</v>
      </c>
      <c r="K37" s="18">
        <v>0</v>
      </c>
      <c r="L37" s="103">
        <f t="shared" si="8"/>
        <v>0</v>
      </c>
      <c r="M37" s="119"/>
      <c r="N37" s="119"/>
    </row>
    <row r="38" spans="3:14" s="104" customFormat="1" ht="44.25" customHeight="1">
      <c r="C38" s="60"/>
      <c r="D38" s="121" t="s">
        <v>94</v>
      </c>
      <c r="E38" s="122" t="s">
        <v>207</v>
      </c>
      <c r="F38" s="123" t="s">
        <v>192</v>
      </c>
      <c r="G38" s="70" t="s">
        <v>26</v>
      </c>
      <c r="H38" s="123" t="s">
        <v>68</v>
      </c>
      <c r="I38" s="102">
        <v>80</v>
      </c>
      <c r="J38" s="72">
        <f t="shared" si="6"/>
        <v>81</v>
      </c>
      <c r="K38" s="18">
        <v>0</v>
      </c>
      <c r="L38" s="103">
        <f t="shared" si="8"/>
        <v>0</v>
      </c>
      <c r="M38" s="119"/>
      <c r="N38" s="119"/>
    </row>
    <row r="39" spans="3:14" s="104" customFormat="1" ht="36" customHeight="1" thickBot="1">
      <c r="C39" s="60"/>
      <c r="D39" s="74" t="s">
        <v>95</v>
      </c>
      <c r="E39" s="124" t="s">
        <v>208</v>
      </c>
      <c r="F39" s="125" t="s">
        <v>192</v>
      </c>
      <c r="G39" s="76" t="s">
        <v>26</v>
      </c>
      <c r="H39" s="125" t="s">
        <v>68</v>
      </c>
      <c r="I39" s="112">
        <v>6</v>
      </c>
      <c r="J39" s="78">
        <f t="shared" si="6"/>
        <v>81</v>
      </c>
      <c r="K39" s="51">
        <v>0</v>
      </c>
      <c r="L39" s="113">
        <f t="shared" si="8"/>
        <v>0</v>
      </c>
      <c r="M39" s="119"/>
      <c r="N39" s="119"/>
    </row>
    <row r="40" spans="3:14" s="42" customFormat="1" ht="13.5" thickBot="1"/>
    <row r="41" spans="3:14" s="60" customFormat="1">
      <c r="D41" s="82"/>
      <c r="E41" s="239" t="s">
        <v>216</v>
      </c>
      <c r="F41" s="239"/>
      <c r="G41" s="239"/>
      <c r="H41" s="239"/>
      <c r="I41" s="239"/>
      <c r="J41" s="239"/>
      <c r="K41" s="239"/>
      <c r="L41" s="240"/>
    </row>
    <row r="42" spans="3:14" s="104" customFormat="1" ht="36" customHeight="1">
      <c r="C42" s="60"/>
      <c r="D42" s="98" t="s">
        <v>209</v>
      </c>
      <c r="E42" s="99" t="s">
        <v>190</v>
      </c>
      <c r="F42" s="100" t="s">
        <v>117</v>
      </c>
      <c r="G42" s="100" t="s">
        <v>26</v>
      </c>
      <c r="H42" s="100" t="s">
        <v>68</v>
      </c>
      <c r="I42" s="102">
        <v>50</v>
      </c>
      <c r="J42" s="72">
        <f t="shared" ref="J42:J48" si="9">$F$131</f>
        <v>81</v>
      </c>
      <c r="K42" s="17"/>
      <c r="L42" s="103">
        <f t="shared" ref="L42:L44" si="10">(I42*J42)*K42</f>
        <v>0</v>
      </c>
    </row>
    <row r="43" spans="3:14" s="104" customFormat="1" ht="48">
      <c r="C43" s="60"/>
      <c r="D43" s="98" t="s">
        <v>100</v>
      </c>
      <c r="E43" s="69" t="s">
        <v>239</v>
      </c>
      <c r="F43" s="100" t="s">
        <v>117</v>
      </c>
      <c r="G43" s="100" t="s">
        <v>26</v>
      </c>
      <c r="H43" s="100" t="s">
        <v>68</v>
      </c>
      <c r="I43" s="102">
        <v>48</v>
      </c>
      <c r="J43" s="72">
        <f t="shared" si="9"/>
        <v>81</v>
      </c>
      <c r="K43" s="17">
        <v>0</v>
      </c>
      <c r="L43" s="103">
        <f t="shared" si="10"/>
        <v>0</v>
      </c>
    </row>
    <row r="44" spans="3:14" s="104" customFormat="1" ht="48">
      <c r="C44" s="60"/>
      <c r="D44" s="98" t="s">
        <v>101</v>
      </c>
      <c r="E44" s="99" t="s">
        <v>240</v>
      </c>
      <c r="F44" s="100" t="s">
        <v>117</v>
      </c>
      <c r="G44" s="100" t="s">
        <v>26</v>
      </c>
      <c r="H44" s="100" t="s">
        <v>68</v>
      </c>
      <c r="I44" s="102">
        <v>15</v>
      </c>
      <c r="J44" s="72">
        <f t="shared" si="9"/>
        <v>81</v>
      </c>
      <c r="K44" s="17">
        <v>0</v>
      </c>
      <c r="L44" s="103">
        <f t="shared" si="10"/>
        <v>0</v>
      </c>
    </row>
    <row r="45" spans="3:14" s="104" customFormat="1" ht="25.5" customHeight="1">
      <c r="C45" s="60"/>
      <c r="D45" s="121" t="s">
        <v>102</v>
      </c>
      <c r="E45" s="122" t="s">
        <v>265</v>
      </c>
      <c r="F45" s="123" t="s">
        <v>194</v>
      </c>
      <c r="G45" s="70" t="s">
        <v>26</v>
      </c>
      <c r="H45" s="123" t="s">
        <v>68</v>
      </c>
      <c r="I45" s="102">
        <v>9</v>
      </c>
      <c r="J45" s="72">
        <f t="shared" si="9"/>
        <v>81</v>
      </c>
      <c r="K45" s="18">
        <v>0</v>
      </c>
      <c r="L45" s="103">
        <f>(I45*J45)*AVERAGE(K$42:K$44)*K45</f>
        <v>0</v>
      </c>
    </row>
    <row r="46" spans="3:14" s="104" customFormat="1" ht="25.5" customHeight="1">
      <c r="C46" s="60"/>
      <c r="D46" s="121" t="s">
        <v>210</v>
      </c>
      <c r="E46" s="122" t="s">
        <v>191</v>
      </c>
      <c r="F46" s="123" t="s">
        <v>194</v>
      </c>
      <c r="G46" s="70" t="s">
        <v>26</v>
      </c>
      <c r="H46" s="123" t="s">
        <v>68</v>
      </c>
      <c r="I46" s="102">
        <v>41</v>
      </c>
      <c r="J46" s="72">
        <f t="shared" si="9"/>
        <v>81</v>
      </c>
      <c r="K46" s="18">
        <v>0</v>
      </c>
      <c r="L46" s="103">
        <f t="shared" ref="L46:L48" si="11">(I46*J46)*AVERAGE(K$42:K$44)*K46</f>
        <v>0</v>
      </c>
    </row>
    <row r="47" spans="3:14" s="104" customFormat="1" ht="25.5" customHeight="1">
      <c r="C47" s="60"/>
      <c r="D47" s="121" t="s">
        <v>211</v>
      </c>
      <c r="E47" s="122" t="s">
        <v>255</v>
      </c>
      <c r="F47" s="123" t="s">
        <v>194</v>
      </c>
      <c r="G47" s="70" t="s">
        <v>26</v>
      </c>
      <c r="H47" s="123" t="s">
        <v>68</v>
      </c>
      <c r="I47" s="102">
        <v>48</v>
      </c>
      <c r="J47" s="72">
        <f t="shared" si="9"/>
        <v>81</v>
      </c>
      <c r="K47" s="18">
        <v>0</v>
      </c>
      <c r="L47" s="103">
        <f t="shared" si="11"/>
        <v>0</v>
      </c>
    </row>
    <row r="48" spans="3:14" s="104" customFormat="1" ht="25.5" customHeight="1">
      <c r="C48" s="60"/>
      <c r="D48" s="68" t="s">
        <v>212</v>
      </c>
      <c r="E48" s="122" t="s">
        <v>256</v>
      </c>
      <c r="F48" s="123" t="s">
        <v>194</v>
      </c>
      <c r="G48" s="70" t="s">
        <v>26</v>
      </c>
      <c r="H48" s="123" t="s">
        <v>68</v>
      </c>
      <c r="I48" s="102">
        <v>8.5</v>
      </c>
      <c r="J48" s="72">
        <f t="shared" si="9"/>
        <v>81</v>
      </c>
      <c r="K48" s="18">
        <v>0</v>
      </c>
      <c r="L48" s="103">
        <f t="shared" si="11"/>
        <v>0</v>
      </c>
    </row>
    <row r="49" spans="1:12" s="42" customFormat="1" ht="13.5" thickBot="1"/>
    <row r="50" spans="1:12" s="60" customFormat="1">
      <c r="D50" s="82"/>
      <c r="E50" s="239" t="s">
        <v>27</v>
      </c>
      <c r="F50" s="239"/>
      <c r="G50" s="239"/>
      <c r="H50" s="239"/>
      <c r="I50" s="239"/>
      <c r="J50" s="239"/>
      <c r="K50" s="239"/>
      <c r="L50" s="240"/>
    </row>
    <row r="51" spans="1:12" s="104" customFormat="1" ht="24.75" thickBot="1">
      <c r="C51" s="60"/>
      <c r="D51" s="108" t="s">
        <v>28</v>
      </c>
      <c r="E51" s="109" t="s">
        <v>120</v>
      </c>
      <c r="F51" s="110" t="s">
        <v>72</v>
      </c>
      <c r="G51" s="101" t="s">
        <v>73</v>
      </c>
      <c r="H51" s="101" t="s">
        <v>73</v>
      </c>
      <c r="I51" s="111" t="s">
        <v>73</v>
      </c>
      <c r="J51" s="111" t="s">
        <v>73</v>
      </c>
      <c r="K51" s="126" t="s">
        <v>73</v>
      </c>
      <c r="L51" s="127" t="s">
        <v>73</v>
      </c>
    </row>
    <row r="52" spans="1:12" ht="12.75" thickBot="1">
      <c r="D52" s="238"/>
      <c r="E52" s="238"/>
      <c r="F52" s="238"/>
      <c r="G52" s="238"/>
      <c r="H52" s="238"/>
      <c r="I52" s="238"/>
      <c r="J52" s="238"/>
      <c r="K52" s="238"/>
      <c r="L52" s="238"/>
    </row>
    <row r="53" spans="1:12" s="60" customFormat="1">
      <c r="D53" s="82"/>
      <c r="E53" s="239" t="s">
        <v>29</v>
      </c>
      <c r="F53" s="239"/>
      <c r="G53" s="239"/>
      <c r="H53" s="239"/>
      <c r="I53" s="239"/>
      <c r="J53" s="239"/>
      <c r="K53" s="239"/>
      <c r="L53" s="240"/>
    </row>
    <row r="54" spans="1:12" s="104" customFormat="1" ht="12.75" thickBot="1">
      <c r="C54" s="60"/>
      <c r="D54" s="108" t="s">
        <v>30</v>
      </c>
      <c r="E54" s="109" t="s">
        <v>121</v>
      </c>
      <c r="F54" s="110" t="s">
        <v>72</v>
      </c>
      <c r="G54" s="101" t="s">
        <v>73</v>
      </c>
      <c r="H54" s="111" t="s">
        <v>73</v>
      </c>
      <c r="I54" s="111" t="s">
        <v>73</v>
      </c>
      <c r="J54" s="111" t="s">
        <v>73</v>
      </c>
      <c r="K54" s="126" t="s">
        <v>73</v>
      </c>
      <c r="L54" s="127" t="s">
        <v>73</v>
      </c>
    </row>
    <row r="55" spans="1:12" ht="12.75" thickBot="1">
      <c r="D55" s="238"/>
      <c r="E55" s="238"/>
      <c r="F55" s="238"/>
      <c r="G55" s="238"/>
      <c r="H55" s="238"/>
      <c r="I55" s="238"/>
      <c r="J55" s="238"/>
      <c r="K55" s="238"/>
      <c r="L55" s="238"/>
    </row>
    <row r="56" spans="1:12" s="60" customFormat="1">
      <c r="D56" s="82"/>
      <c r="E56" s="239" t="s">
        <v>31</v>
      </c>
      <c r="F56" s="239"/>
      <c r="G56" s="239"/>
      <c r="H56" s="239"/>
      <c r="I56" s="239"/>
      <c r="J56" s="239"/>
      <c r="K56" s="239"/>
      <c r="L56" s="240"/>
    </row>
    <row r="57" spans="1:12" s="104" customFormat="1" ht="12.75" thickBot="1">
      <c r="C57" s="60"/>
      <c r="D57" s="108" t="s">
        <v>32</v>
      </c>
      <c r="E57" s="109" t="s">
        <v>122</v>
      </c>
      <c r="F57" s="110" t="s">
        <v>72</v>
      </c>
      <c r="G57" s="101" t="s">
        <v>73</v>
      </c>
      <c r="H57" s="111" t="s">
        <v>73</v>
      </c>
      <c r="I57" s="111" t="s">
        <v>73</v>
      </c>
      <c r="J57" s="111" t="s">
        <v>73</v>
      </c>
      <c r="K57" s="126" t="s">
        <v>73</v>
      </c>
      <c r="L57" s="127" t="s">
        <v>73</v>
      </c>
    </row>
    <row r="58" spans="1:12" ht="12.75" thickBot="1">
      <c r="D58" s="238"/>
      <c r="E58" s="238"/>
      <c r="F58" s="238"/>
      <c r="G58" s="238"/>
      <c r="H58" s="238"/>
      <c r="I58" s="238"/>
      <c r="J58" s="238"/>
      <c r="K58" s="238"/>
      <c r="L58" s="238"/>
    </row>
    <row r="59" spans="1:12" s="60" customFormat="1">
      <c r="D59" s="128"/>
      <c r="E59" s="251" t="s">
        <v>33</v>
      </c>
      <c r="F59" s="251"/>
      <c r="G59" s="251"/>
      <c r="H59" s="251"/>
      <c r="I59" s="251"/>
      <c r="J59" s="251"/>
      <c r="K59" s="251"/>
      <c r="L59" s="252"/>
    </row>
    <row r="60" spans="1:12" s="104" customFormat="1" ht="12.75" thickBot="1">
      <c r="C60" s="60"/>
      <c r="D60" s="105" t="s">
        <v>34</v>
      </c>
      <c r="E60" s="129" t="s">
        <v>137</v>
      </c>
      <c r="F60" s="100" t="s">
        <v>150</v>
      </c>
      <c r="G60" s="107" t="s">
        <v>26</v>
      </c>
      <c r="H60" s="107" t="s">
        <v>68</v>
      </c>
      <c r="I60" s="101" t="s">
        <v>73</v>
      </c>
      <c r="J60" s="111" t="s">
        <v>73</v>
      </c>
      <c r="K60" s="17">
        <v>0</v>
      </c>
      <c r="L60" s="103">
        <f>K60</f>
        <v>0</v>
      </c>
    </row>
    <row r="61" spans="1:12">
      <c r="D61" s="237"/>
      <c r="E61" s="237"/>
      <c r="F61" s="237"/>
      <c r="G61" s="237"/>
      <c r="H61" s="237"/>
      <c r="I61" s="237"/>
      <c r="J61" s="237"/>
      <c r="K61" s="237"/>
      <c r="L61" s="237"/>
    </row>
    <row r="62" spans="1:12" s="2" customFormat="1" outlineLevel="1">
      <c r="A62" s="12"/>
      <c r="B62" s="12"/>
      <c r="C62" s="7" t="s">
        <v>156</v>
      </c>
      <c r="D62" s="8"/>
      <c r="E62" s="8"/>
      <c r="F62" s="8"/>
      <c r="G62" s="8"/>
      <c r="H62" s="9"/>
      <c r="I62" s="9"/>
      <c r="J62" s="9"/>
      <c r="K62" s="9"/>
      <c r="L62" s="10"/>
    </row>
    <row r="63" spans="1:12" s="132" customFormat="1" ht="12.75" thickBot="1">
      <c r="A63" s="130"/>
      <c r="B63" s="130"/>
      <c r="C63" s="131"/>
      <c r="D63" s="248" t="s">
        <v>182</v>
      </c>
      <c r="E63" s="249"/>
      <c r="F63" s="249"/>
      <c r="G63" s="249"/>
      <c r="H63" s="249"/>
      <c r="I63" s="249"/>
      <c r="J63" s="249"/>
      <c r="K63" s="250"/>
      <c r="L63" s="103">
        <f>SUMIF(H1:H60,"P.1.1",L1:L60)</f>
        <v>0</v>
      </c>
    </row>
    <row r="64" spans="1:12" s="60" customFormat="1">
      <c r="A64" s="133"/>
      <c r="B64" s="133"/>
      <c r="C64" s="134"/>
      <c r="D64" s="82"/>
      <c r="E64" s="239" t="s">
        <v>260</v>
      </c>
      <c r="F64" s="239"/>
      <c r="G64" s="239"/>
      <c r="H64" s="239"/>
      <c r="I64" s="239"/>
      <c r="J64" s="239"/>
      <c r="K64" s="239"/>
      <c r="L64" s="240"/>
    </row>
    <row r="65" spans="1:12" ht="24">
      <c r="C65" s="60"/>
      <c r="D65" s="98" t="s">
        <v>68</v>
      </c>
      <c r="E65" s="99" t="s">
        <v>180</v>
      </c>
      <c r="F65" s="100" t="s">
        <v>69</v>
      </c>
      <c r="G65" s="135" t="s">
        <v>26</v>
      </c>
      <c r="H65" s="97" t="s">
        <v>73</v>
      </c>
      <c r="I65" s="97" t="s">
        <v>73</v>
      </c>
      <c r="J65" s="97" t="s">
        <v>73</v>
      </c>
      <c r="K65" s="18">
        <v>0</v>
      </c>
      <c r="L65" s="103">
        <f>L63*K65</f>
        <v>0</v>
      </c>
    </row>
    <row r="66" spans="1:12">
      <c r="D66" s="136"/>
      <c r="E66" s="137" t="s">
        <v>181</v>
      </c>
      <c r="F66" s="138"/>
      <c r="G66" s="138"/>
      <c r="H66" s="97" t="s">
        <v>73</v>
      </c>
      <c r="I66" s="97" t="s">
        <v>73</v>
      </c>
      <c r="J66" s="97" t="s">
        <v>73</v>
      </c>
      <c r="K66" s="97" t="s">
        <v>73</v>
      </c>
      <c r="L66" s="103">
        <f>SUMIF(H1:H60,"-",L1:L60)</f>
        <v>0</v>
      </c>
    </row>
    <row r="67" spans="1:12" s="132" customFormat="1" ht="15" thickBot="1">
      <c r="D67" s="242" t="s">
        <v>157</v>
      </c>
      <c r="E67" s="243"/>
      <c r="F67" s="243"/>
      <c r="G67" s="243"/>
      <c r="H67" s="243"/>
      <c r="I67" s="243"/>
      <c r="J67" s="243"/>
      <c r="K67" s="244"/>
      <c r="L67" s="139">
        <f>SUM(L63:L66)</f>
        <v>0</v>
      </c>
    </row>
    <row r="68" spans="1:12" s="42" customFormat="1" ht="12.75"/>
    <row r="69" spans="1:12" s="2" customFormat="1" outlineLevel="1">
      <c r="A69" s="12"/>
      <c r="B69" s="12"/>
      <c r="C69" s="7" t="s">
        <v>160</v>
      </c>
      <c r="D69" s="8"/>
      <c r="E69" s="8"/>
      <c r="F69" s="8"/>
      <c r="G69" s="8"/>
      <c r="H69" s="9"/>
      <c r="I69" s="9"/>
      <c r="J69" s="9"/>
      <c r="K69" s="9"/>
      <c r="L69" s="10"/>
    </row>
    <row r="70" spans="1:12" s="42" customFormat="1" ht="13.5" thickBot="1"/>
    <row r="71" spans="1:12" s="60" customFormat="1" ht="12.75" thickBot="1">
      <c r="D71" s="61"/>
      <c r="E71" s="245" t="s">
        <v>227</v>
      </c>
      <c r="F71" s="245"/>
      <c r="G71" s="245"/>
      <c r="H71" s="245"/>
      <c r="I71" s="245"/>
      <c r="J71" s="245"/>
      <c r="K71" s="245"/>
      <c r="L71" s="240"/>
    </row>
    <row r="72" spans="1:12" s="104" customFormat="1" ht="24">
      <c r="C72" s="60"/>
      <c r="D72" s="68" t="s">
        <v>230</v>
      </c>
      <c r="E72" s="69" t="s">
        <v>262</v>
      </c>
      <c r="F72" s="70" t="s">
        <v>226</v>
      </c>
      <c r="G72" s="140" t="s">
        <v>118</v>
      </c>
      <c r="H72" s="140" t="s">
        <v>89</v>
      </c>
      <c r="I72" s="141" t="s">
        <v>73</v>
      </c>
      <c r="J72" s="72">
        <v>60</v>
      </c>
      <c r="K72" s="17">
        <v>0</v>
      </c>
      <c r="L72" s="73">
        <f>J72*K72</f>
        <v>0</v>
      </c>
    </row>
    <row r="73" spans="1:12" s="104" customFormat="1" ht="24">
      <c r="C73" s="60"/>
      <c r="D73" s="68" t="s">
        <v>233</v>
      </c>
      <c r="E73" s="69" t="s">
        <v>189</v>
      </c>
      <c r="F73" s="70" t="s">
        <v>226</v>
      </c>
      <c r="G73" s="140" t="s">
        <v>118</v>
      </c>
      <c r="H73" s="140" t="s">
        <v>89</v>
      </c>
      <c r="I73" s="101" t="s">
        <v>73</v>
      </c>
      <c r="J73" s="72">
        <v>20</v>
      </c>
      <c r="K73" s="17">
        <v>0</v>
      </c>
      <c r="L73" s="73">
        <f>J73*K73</f>
        <v>0</v>
      </c>
    </row>
    <row r="74" spans="1:12" s="104" customFormat="1" ht="24.75" thickBot="1">
      <c r="C74" s="60"/>
      <c r="D74" s="74" t="s">
        <v>244</v>
      </c>
      <c r="E74" s="75" t="s">
        <v>257</v>
      </c>
      <c r="F74" s="76" t="s">
        <v>226</v>
      </c>
      <c r="G74" s="142" t="s">
        <v>118</v>
      </c>
      <c r="H74" s="142" t="s">
        <v>89</v>
      </c>
      <c r="I74" s="101" t="s">
        <v>73</v>
      </c>
      <c r="J74" s="78">
        <v>10</v>
      </c>
      <c r="K74" s="46">
        <v>0</v>
      </c>
      <c r="L74" s="79">
        <f>J74*K74</f>
        <v>0</v>
      </c>
    </row>
    <row r="75" spans="1:12" ht="12.75" thickBot="1">
      <c r="D75" s="241"/>
      <c r="E75" s="241"/>
      <c r="F75" s="241"/>
      <c r="G75" s="241"/>
      <c r="H75" s="241"/>
      <c r="I75" s="241"/>
      <c r="J75" s="241"/>
      <c r="K75" s="241"/>
      <c r="L75" s="241"/>
    </row>
    <row r="76" spans="1:12" s="60" customFormat="1" ht="12.75" thickBot="1">
      <c r="D76" s="61"/>
      <c r="E76" s="245" t="s">
        <v>217</v>
      </c>
      <c r="F76" s="245"/>
      <c r="G76" s="245"/>
      <c r="H76" s="245"/>
      <c r="I76" s="245"/>
      <c r="J76" s="245"/>
      <c r="K76" s="245"/>
      <c r="L76" s="240"/>
    </row>
    <row r="77" spans="1:12" s="104" customFormat="1" ht="14.25" customHeight="1">
      <c r="C77" s="60"/>
      <c r="D77" s="143" t="s">
        <v>96</v>
      </c>
      <c r="E77" s="115" t="s">
        <v>195</v>
      </c>
      <c r="F77" s="144" t="s">
        <v>151</v>
      </c>
      <c r="G77" s="144" t="s">
        <v>118</v>
      </c>
      <c r="H77" s="144" t="s">
        <v>89</v>
      </c>
      <c r="I77" s="141" t="s">
        <v>73</v>
      </c>
      <c r="J77" s="117">
        <v>25</v>
      </c>
      <c r="K77" s="52">
        <v>0</v>
      </c>
      <c r="L77" s="145">
        <f>J77*K77</f>
        <v>0</v>
      </c>
    </row>
    <row r="78" spans="1:12" s="104" customFormat="1" ht="12.75" customHeight="1">
      <c r="C78" s="60"/>
      <c r="D78" s="121" t="s">
        <v>97</v>
      </c>
      <c r="E78" s="120" t="s">
        <v>196</v>
      </c>
      <c r="F78" s="123" t="s">
        <v>151</v>
      </c>
      <c r="G78" s="123" t="s">
        <v>118</v>
      </c>
      <c r="H78" s="123" t="s">
        <v>89</v>
      </c>
      <c r="I78" s="101" t="s">
        <v>73</v>
      </c>
      <c r="J78" s="102">
        <v>20</v>
      </c>
      <c r="K78" s="53">
        <v>0</v>
      </c>
      <c r="L78" s="145">
        <f>J78*K78</f>
        <v>0</v>
      </c>
    </row>
    <row r="79" spans="1:12" s="104" customFormat="1" ht="12.75" thickBot="1">
      <c r="C79" s="60"/>
      <c r="D79" s="121" t="s">
        <v>98</v>
      </c>
      <c r="E79" s="120" t="s">
        <v>197</v>
      </c>
      <c r="F79" s="123" t="s">
        <v>151</v>
      </c>
      <c r="G79" s="123" t="s">
        <v>118</v>
      </c>
      <c r="H79" s="123" t="s">
        <v>89</v>
      </c>
      <c r="I79" s="101" t="s">
        <v>73</v>
      </c>
      <c r="J79" s="102">
        <v>5</v>
      </c>
      <c r="K79" s="53">
        <v>0</v>
      </c>
      <c r="L79" s="146">
        <f>J79*K79</f>
        <v>0</v>
      </c>
    </row>
    <row r="80" spans="1:12" s="104" customFormat="1" ht="48.75" thickBot="1">
      <c r="C80" s="60"/>
      <c r="D80" s="94" t="s">
        <v>99</v>
      </c>
      <c r="E80" s="109" t="s">
        <v>25</v>
      </c>
      <c r="F80" s="110" t="s">
        <v>127</v>
      </c>
      <c r="G80" s="147" t="s">
        <v>118</v>
      </c>
      <c r="H80" s="111" t="s">
        <v>73</v>
      </c>
      <c r="I80" s="111" t="s">
        <v>73</v>
      </c>
      <c r="J80" s="112">
        <v>50</v>
      </c>
      <c r="K80" s="148">
        <f>'Shipping costs'!D20</f>
        <v>0</v>
      </c>
      <c r="L80" s="146">
        <f>J80*K80</f>
        <v>0</v>
      </c>
    </row>
    <row r="81" spans="1:12" ht="12.75" thickBot="1">
      <c r="D81" s="241"/>
      <c r="E81" s="241"/>
      <c r="F81" s="241"/>
      <c r="G81" s="241"/>
      <c r="H81" s="241"/>
      <c r="I81" s="241"/>
      <c r="J81" s="241"/>
      <c r="K81" s="241"/>
      <c r="L81" s="238"/>
    </row>
    <row r="82" spans="1:12" s="60" customFormat="1">
      <c r="D82" s="82"/>
      <c r="E82" s="239" t="s">
        <v>216</v>
      </c>
      <c r="F82" s="239"/>
      <c r="G82" s="239"/>
      <c r="H82" s="239"/>
      <c r="I82" s="239"/>
      <c r="J82" s="239"/>
      <c r="K82" s="239"/>
      <c r="L82" s="240"/>
    </row>
    <row r="83" spans="1:12" s="104" customFormat="1" ht="18.75" customHeight="1">
      <c r="C83" s="60"/>
      <c r="D83" s="98" t="s">
        <v>213</v>
      </c>
      <c r="E83" s="106" t="s">
        <v>138</v>
      </c>
      <c r="F83" s="149" t="s">
        <v>151</v>
      </c>
      <c r="G83" s="149" t="s">
        <v>118</v>
      </c>
      <c r="H83" s="107" t="s">
        <v>89</v>
      </c>
      <c r="I83" s="101" t="s">
        <v>73</v>
      </c>
      <c r="J83" s="102">
        <v>25</v>
      </c>
      <c r="K83" s="17">
        <v>0</v>
      </c>
      <c r="L83" s="150">
        <f>J83*K83</f>
        <v>0</v>
      </c>
    </row>
    <row r="84" spans="1:12" s="104" customFormat="1" ht="18.75" customHeight="1">
      <c r="C84" s="60"/>
      <c r="D84" s="98" t="s">
        <v>214</v>
      </c>
      <c r="E84" s="106" t="s">
        <v>139</v>
      </c>
      <c r="F84" s="149" t="s">
        <v>151</v>
      </c>
      <c r="G84" s="149" t="s">
        <v>118</v>
      </c>
      <c r="H84" s="107" t="s">
        <v>89</v>
      </c>
      <c r="I84" s="101" t="s">
        <v>73</v>
      </c>
      <c r="J84" s="102">
        <v>15</v>
      </c>
      <c r="K84" s="17">
        <v>0</v>
      </c>
      <c r="L84" s="150">
        <f>J84*K84</f>
        <v>0</v>
      </c>
    </row>
    <row r="85" spans="1:12" s="104" customFormat="1" ht="18.75" customHeight="1" thickBot="1">
      <c r="C85" s="60"/>
      <c r="D85" s="94" t="s">
        <v>215</v>
      </c>
      <c r="E85" s="151" t="s">
        <v>140</v>
      </c>
      <c r="F85" s="149" t="s">
        <v>151</v>
      </c>
      <c r="G85" s="149" t="s">
        <v>118</v>
      </c>
      <c r="H85" s="107" t="s">
        <v>89</v>
      </c>
      <c r="I85" s="111" t="s">
        <v>73</v>
      </c>
      <c r="J85" s="112">
        <v>10</v>
      </c>
      <c r="K85" s="17">
        <v>0</v>
      </c>
      <c r="L85" s="152">
        <f>J85*K85</f>
        <v>0</v>
      </c>
    </row>
    <row r="86" spans="1:12" ht="12.75" thickBot="1">
      <c r="D86" s="238"/>
      <c r="E86" s="238"/>
      <c r="F86" s="238"/>
      <c r="G86" s="238"/>
      <c r="H86" s="238"/>
      <c r="I86" s="238"/>
      <c r="J86" s="238"/>
      <c r="K86" s="238"/>
      <c r="L86" s="238"/>
    </row>
    <row r="87" spans="1:12" s="60" customFormat="1">
      <c r="D87" s="82"/>
      <c r="E87" s="239" t="s">
        <v>33</v>
      </c>
      <c r="F87" s="239"/>
      <c r="G87" s="239"/>
      <c r="H87" s="239"/>
      <c r="I87" s="239"/>
      <c r="J87" s="239"/>
      <c r="K87" s="239"/>
      <c r="L87" s="240"/>
    </row>
    <row r="88" spans="1:12" s="104" customFormat="1" ht="12.75" thickBot="1">
      <c r="C88" s="60"/>
      <c r="D88" s="108" t="s">
        <v>218</v>
      </c>
      <c r="E88" s="109" t="s">
        <v>219</v>
      </c>
      <c r="F88" s="110" t="s">
        <v>150</v>
      </c>
      <c r="G88" s="149" t="s">
        <v>118</v>
      </c>
      <c r="H88" s="110" t="s">
        <v>89</v>
      </c>
      <c r="I88" s="111" t="s">
        <v>73</v>
      </c>
      <c r="J88" s="153" t="s">
        <v>73</v>
      </c>
      <c r="K88" s="17">
        <v>0</v>
      </c>
      <c r="L88" s="113">
        <f>K88</f>
        <v>0</v>
      </c>
    </row>
    <row r="89" spans="1:12" ht="12.75" thickBot="1">
      <c r="D89" s="238"/>
      <c r="E89" s="238"/>
      <c r="F89" s="238"/>
      <c r="G89" s="238"/>
      <c r="H89" s="238"/>
      <c r="I89" s="238"/>
      <c r="J89" s="238"/>
      <c r="K89" s="238"/>
      <c r="L89" s="238"/>
    </row>
    <row r="90" spans="1:12" s="60" customFormat="1">
      <c r="D90" s="82"/>
      <c r="E90" s="239" t="s">
        <v>220</v>
      </c>
      <c r="F90" s="239"/>
      <c r="G90" s="239"/>
      <c r="H90" s="239"/>
      <c r="I90" s="239"/>
      <c r="J90" s="239"/>
      <c r="K90" s="239"/>
      <c r="L90" s="240"/>
    </row>
    <row r="91" spans="1:12" s="104" customFormat="1" ht="48">
      <c r="C91" s="60"/>
      <c r="D91" s="105" t="s">
        <v>221</v>
      </c>
      <c r="E91" s="129" t="s">
        <v>222</v>
      </c>
      <c r="F91" s="107" t="s">
        <v>223</v>
      </c>
      <c r="G91" s="149" t="s">
        <v>118</v>
      </c>
      <c r="H91" s="107" t="s">
        <v>89</v>
      </c>
      <c r="I91" s="101" t="s">
        <v>73</v>
      </c>
      <c r="J91" s="102">
        <v>5000</v>
      </c>
      <c r="K91" s="154">
        <f>'Translation costs'!E33</f>
        <v>0</v>
      </c>
      <c r="L91" s="103">
        <f>J91*K91</f>
        <v>0</v>
      </c>
    </row>
    <row r="92" spans="1:12" s="104" customFormat="1" ht="24">
      <c r="C92" s="60"/>
      <c r="D92" s="105" t="s">
        <v>35</v>
      </c>
      <c r="E92" s="129" t="s">
        <v>186</v>
      </c>
      <c r="F92" s="107" t="s">
        <v>185</v>
      </c>
      <c r="G92" s="149" t="s">
        <v>118</v>
      </c>
      <c r="H92" s="107" t="s">
        <v>89</v>
      </c>
      <c r="I92" s="101" t="s">
        <v>73</v>
      </c>
      <c r="J92" s="102">
        <v>500</v>
      </c>
      <c r="K92" s="17">
        <v>0</v>
      </c>
      <c r="L92" s="103">
        <f>J92*K92</f>
        <v>0</v>
      </c>
    </row>
    <row r="93" spans="1:12" s="104" customFormat="1" ht="36.75" thickBot="1">
      <c r="C93" s="60"/>
      <c r="D93" s="105" t="s">
        <v>36</v>
      </c>
      <c r="E93" s="129" t="s">
        <v>124</v>
      </c>
      <c r="F93" s="107" t="s">
        <v>152</v>
      </c>
      <c r="G93" s="149" t="s">
        <v>118</v>
      </c>
      <c r="H93" s="107" t="s">
        <v>89</v>
      </c>
      <c r="I93" s="101" t="s">
        <v>73</v>
      </c>
      <c r="J93" s="102">
        <v>500</v>
      </c>
      <c r="K93" s="17">
        <v>0</v>
      </c>
      <c r="L93" s="103">
        <f>J93*K93</f>
        <v>0</v>
      </c>
    </row>
    <row r="94" spans="1:12">
      <c r="D94" s="257"/>
      <c r="E94" s="257"/>
      <c r="F94" s="257"/>
      <c r="G94" s="257"/>
      <c r="H94" s="257"/>
      <c r="I94" s="257"/>
      <c r="J94" s="257"/>
      <c r="K94" s="257"/>
      <c r="L94" s="257"/>
    </row>
    <row r="95" spans="1:12" s="2" customFormat="1" outlineLevel="1">
      <c r="A95" s="12"/>
      <c r="B95" s="12"/>
      <c r="C95" s="7" t="s">
        <v>159</v>
      </c>
      <c r="D95" s="8"/>
      <c r="E95" s="8"/>
      <c r="F95" s="8"/>
      <c r="G95" s="8"/>
      <c r="H95" s="9"/>
      <c r="I95" s="9"/>
      <c r="J95" s="9"/>
      <c r="K95" s="9"/>
      <c r="L95" s="10"/>
    </row>
    <row r="96" spans="1:12" s="132" customFormat="1" ht="12.75" thickBot="1">
      <c r="A96" s="155"/>
      <c r="B96" s="155"/>
      <c r="C96" s="156"/>
      <c r="D96" s="248" t="s">
        <v>183</v>
      </c>
      <c r="E96" s="249"/>
      <c r="F96" s="249"/>
      <c r="G96" s="249"/>
      <c r="H96" s="249"/>
      <c r="I96" s="249"/>
      <c r="J96" s="249"/>
      <c r="K96" s="250"/>
      <c r="L96" s="103">
        <f>SUMIF(H69:H93,"P.1.2",L69:L93)</f>
        <v>0</v>
      </c>
    </row>
    <row r="97" spans="1:12" s="60" customFormat="1">
      <c r="A97" s="133"/>
      <c r="B97" s="133"/>
      <c r="C97" s="134"/>
      <c r="D97" s="82"/>
      <c r="E97" s="239" t="s">
        <v>67</v>
      </c>
      <c r="F97" s="239"/>
      <c r="G97" s="239"/>
      <c r="H97" s="239"/>
      <c r="I97" s="239"/>
      <c r="J97" s="239"/>
      <c r="K97" s="239"/>
      <c r="L97" s="240"/>
    </row>
    <row r="98" spans="1:12" s="104" customFormat="1" ht="24">
      <c r="D98" s="105" t="s">
        <v>174</v>
      </c>
      <c r="E98" s="129" t="s">
        <v>176</v>
      </c>
      <c r="F98" s="149" t="s">
        <v>153</v>
      </c>
      <c r="G98" s="135" t="s">
        <v>118</v>
      </c>
      <c r="H98" s="258" t="s">
        <v>177</v>
      </c>
      <c r="I98" s="268"/>
      <c r="J98" s="268"/>
      <c r="K98" s="269"/>
      <c r="L98" s="103">
        <f>L67*20%</f>
        <v>0</v>
      </c>
    </row>
    <row r="99" spans="1:12" ht="24">
      <c r="C99" s="60"/>
      <c r="D99" s="157" t="s">
        <v>89</v>
      </c>
      <c r="E99" s="99" t="s">
        <v>179</v>
      </c>
      <c r="F99" s="100" t="s">
        <v>88</v>
      </c>
      <c r="G99" s="158" t="s">
        <v>118</v>
      </c>
      <c r="H99" s="97" t="s">
        <v>73</v>
      </c>
      <c r="I99" s="97" t="s">
        <v>73</v>
      </c>
      <c r="J99" s="97" t="s">
        <v>73</v>
      </c>
      <c r="K99" s="18">
        <v>0</v>
      </c>
      <c r="L99" s="103">
        <f>L96*K99</f>
        <v>0</v>
      </c>
    </row>
    <row r="100" spans="1:12">
      <c r="D100" s="136"/>
      <c r="E100" s="264" t="s">
        <v>184</v>
      </c>
      <c r="F100" s="265"/>
      <c r="G100" s="265"/>
      <c r="H100" s="265"/>
      <c r="I100" s="265"/>
      <c r="J100" s="265"/>
      <c r="K100" s="266"/>
      <c r="L100" s="103">
        <f>SUMIF(H69:H93,"-",L69:L93)</f>
        <v>0</v>
      </c>
    </row>
    <row r="101" spans="1:12" s="132" customFormat="1" ht="15" thickBot="1">
      <c r="D101" s="248" t="s">
        <v>163</v>
      </c>
      <c r="E101" s="249"/>
      <c r="F101" s="249"/>
      <c r="G101" s="249"/>
      <c r="H101" s="249"/>
      <c r="I101" s="249"/>
      <c r="J101" s="249"/>
      <c r="K101" s="250"/>
      <c r="L101" s="139">
        <f>SUM(L96:L100)</f>
        <v>0</v>
      </c>
    </row>
    <row r="102" spans="1:12">
      <c r="D102" s="237"/>
      <c r="E102" s="237"/>
      <c r="F102" s="237"/>
      <c r="G102" s="237"/>
      <c r="H102" s="237"/>
      <c r="I102" s="237"/>
      <c r="J102" s="237"/>
      <c r="K102" s="237"/>
      <c r="L102" s="237"/>
    </row>
    <row r="103" spans="1:12" s="2" customFormat="1" ht="12.75" outlineLevel="1" thickBot="1">
      <c r="A103" s="12"/>
      <c r="B103" s="12"/>
      <c r="C103" s="7" t="s">
        <v>161</v>
      </c>
      <c r="D103" s="43"/>
      <c r="E103" s="43"/>
      <c r="F103" s="43"/>
      <c r="G103" s="43"/>
      <c r="H103" s="44"/>
      <c r="I103" s="44"/>
      <c r="J103" s="44"/>
      <c r="K103" s="44"/>
      <c r="L103" s="45"/>
    </row>
    <row r="104" spans="1:12">
      <c r="D104" s="82"/>
      <c r="E104" s="239" t="s">
        <v>66</v>
      </c>
      <c r="F104" s="239"/>
      <c r="G104" s="239"/>
      <c r="H104" s="239"/>
      <c r="I104" s="239"/>
      <c r="J104" s="239"/>
      <c r="K104" s="239"/>
      <c r="L104" s="240"/>
    </row>
    <row r="105" spans="1:12" ht="48">
      <c r="C105" s="60"/>
      <c r="D105" s="159" t="s">
        <v>114</v>
      </c>
      <c r="E105" s="129" t="s">
        <v>131</v>
      </c>
      <c r="F105" s="107" t="s">
        <v>154</v>
      </c>
      <c r="G105" s="149" t="s">
        <v>118</v>
      </c>
      <c r="H105" s="101" t="s">
        <v>73</v>
      </c>
      <c r="I105" s="101" t="s">
        <v>73</v>
      </c>
      <c r="J105" s="102">
        <v>50000</v>
      </c>
      <c r="K105" s="154">
        <f>Profiles!E62</f>
        <v>0</v>
      </c>
      <c r="L105" s="103">
        <f>J105*K105</f>
        <v>0</v>
      </c>
    </row>
    <row r="106" spans="1:12" ht="60">
      <c r="C106" s="60"/>
      <c r="D106" s="159" t="s">
        <v>130</v>
      </c>
      <c r="E106" s="129" t="s">
        <v>141</v>
      </c>
      <c r="F106" s="107" t="s">
        <v>155</v>
      </c>
      <c r="G106" s="149" t="s">
        <v>118</v>
      </c>
      <c r="H106" s="101" t="s">
        <v>73</v>
      </c>
      <c r="I106" s="101" t="s">
        <v>73</v>
      </c>
      <c r="J106" s="102">
        <v>5000</v>
      </c>
      <c r="K106" s="154">
        <f>Profiles!E62*Profiles!E64</f>
        <v>0</v>
      </c>
      <c r="L106" s="103">
        <f>J106*K106</f>
        <v>0</v>
      </c>
    </row>
    <row r="107" spans="1:12" s="132" customFormat="1" ht="15" thickBot="1">
      <c r="D107" s="248" t="s">
        <v>162</v>
      </c>
      <c r="E107" s="249"/>
      <c r="F107" s="249"/>
      <c r="G107" s="249"/>
      <c r="H107" s="249"/>
      <c r="I107" s="249"/>
      <c r="J107" s="249"/>
      <c r="K107" s="250"/>
      <c r="L107" s="139">
        <f>SUM(L105:L106)</f>
        <v>0</v>
      </c>
    </row>
    <row r="108" spans="1:12" ht="12.75" thickBot="1">
      <c r="D108" s="238"/>
      <c r="E108" s="238"/>
      <c r="F108" s="238"/>
      <c r="G108" s="238"/>
      <c r="H108" s="238"/>
      <c r="I108" s="238"/>
      <c r="J108" s="238"/>
      <c r="K108" s="238"/>
      <c r="L108" s="238"/>
    </row>
    <row r="109" spans="1:12" s="2" customFormat="1" outlineLevel="1">
      <c r="A109" s="13"/>
      <c r="B109" s="256" t="s">
        <v>258</v>
      </c>
      <c r="C109" s="255"/>
      <c r="D109" s="255"/>
      <c r="E109" s="255"/>
      <c r="F109" s="255"/>
      <c r="G109" s="54"/>
      <c r="H109" s="3"/>
      <c r="I109" s="3"/>
      <c r="J109" s="3"/>
      <c r="K109" s="3"/>
      <c r="L109" s="6"/>
    </row>
    <row r="110" spans="1:12" s="2" customFormat="1" ht="12.75" outlineLevel="1" thickBot="1">
      <c r="A110" s="12"/>
      <c r="B110" s="12"/>
      <c r="C110" s="7" t="s">
        <v>259</v>
      </c>
      <c r="D110" s="8"/>
      <c r="E110" s="8"/>
      <c r="F110" s="8"/>
      <c r="G110" s="8"/>
      <c r="H110" s="9"/>
      <c r="I110" s="9"/>
      <c r="J110" s="9"/>
      <c r="K110" s="9"/>
      <c r="L110" s="10"/>
    </row>
    <row r="111" spans="1:12" s="60" customFormat="1">
      <c r="D111" s="82"/>
      <c r="E111" s="239" t="s">
        <v>79</v>
      </c>
      <c r="F111" s="239"/>
      <c r="G111" s="239"/>
      <c r="H111" s="239"/>
      <c r="I111" s="239"/>
      <c r="J111" s="239"/>
      <c r="K111" s="239"/>
      <c r="L111" s="240"/>
    </row>
    <row r="112" spans="1:12" s="104" customFormat="1" ht="24" customHeight="1" thickBot="1">
      <c r="C112" s="60"/>
      <c r="D112" s="160" t="s">
        <v>253</v>
      </c>
      <c r="E112" s="160" t="s">
        <v>171</v>
      </c>
      <c r="F112" s="160" t="s">
        <v>153</v>
      </c>
      <c r="G112" s="101" t="s">
        <v>118</v>
      </c>
      <c r="H112" s="101" t="s">
        <v>178</v>
      </c>
      <c r="I112" s="101"/>
      <c r="J112" s="101"/>
      <c r="K112" s="101"/>
      <c r="L112" s="161">
        <v>25000000</v>
      </c>
    </row>
    <row r="113" spans="1:12" s="104" customFormat="1">
      <c r="C113" s="60"/>
      <c r="D113" s="160" t="s">
        <v>254</v>
      </c>
      <c r="E113" s="160" t="s">
        <v>187</v>
      </c>
      <c r="F113" s="160" t="s">
        <v>188</v>
      </c>
      <c r="G113" s="101" t="s">
        <v>118</v>
      </c>
      <c r="H113" s="101" t="s">
        <v>73</v>
      </c>
      <c r="I113" s="101" t="s">
        <v>73</v>
      </c>
      <c r="J113" s="101" t="s">
        <v>73</v>
      </c>
      <c r="K113" s="18">
        <v>0</v>
      </c>
      <c r="L113" s="103">
        <f>L112*K113</f>
        <v>0</v>
      </c>
    </row>
    <row r="114" spans="1:12" s="132" customFormat="1" ht="15" customHeight="1" thickBot="1">
      <c r="D114" s="261" t="s">
        <v>164</v>
      </c>
      <c r="E114" s="262"/>
      <c r="F114" s="262"/>
      <c r="G114" s="262"/>
      <c r="H114" s="262"/>
      <c r="I114" s="262"/>
      <c r="J114" s="262"/>
      <c r="K114" s="263"/>
      <c r="L114" s="162">
        <f>SUM(L111:L113)</f>
        <v>25000000</v>
      </c>
    </row>
    <row r="115" spans="1:12" ht="12.75" thickBot="1">
      <c r="D115" s="238"/>
      <c r="E115" s="238"/>
      <c r="F115" s="238"/>
      <c r="G115" s="238"/>
      <c r="H115" s="238"/>
      <c r="I115" s="238"/>
      <c r="J115" s="238"/>
      <c r="K115" s="238"/>
      <c r="L115" s="238"/>
    </row>
    <row r="116" spans="1:12" s="2" customFormat="1">
      <c r="A116" s="256" t="s">
        <v>165</v>
      </c>
      <c r="B116" s="255"/>
      <c r="C116" s="255"/>
      <c r="D116" s="255"/>
      <c r="E116" s="255"/>
      <c r="F116" s="54"/>
      <c r="G116" s="11"/>
      <c r="H116" s="1"/>
      <c r="I116" s="1"/>
      <c r="J116" s="1"/>
      <c r="K116" s="4"/>
      <c r="L116" s="5"/>
    </row>
    <row r="117" spans="1:12" s="104" customFormat="1" ht="14.25">
      <c r="D117" s="163"/>
      <c r="E117" s="164" t="str">
        <f>D67</f>
        <v>Sub-Total Continuous Services</v>
      </c>
      <c r="F117" s="165"/>
      <c r="G117" s="166" t="s">
        <v>166</v>
      </c>
      <c r="H117" s="101"/>
      <c r="I117" s="101"/>
      <c r="J117" s="167"/>
      <c r="K117" s="167"/>
      <c r="L117" s="168">
        <f>L67</f>
        <v>0</v>
      </c>
    </row>
    <row r="118" spans="1:12" s="104" customFormat="1" ht="14.25">
      <c r="D118" s="163"/>
      <c r="E118" s="164" t="str">
        <f>D101</f>
        <v>Sub-Total of On Demand Services</v>
      </c>
      <c r="F118" s="165"/>
      <c r="G118" s="166" t="s">
        <v>158</v>
      </c>
      <c r="H118" s="101"/>
      <c r="I118" s="101"/>
      <c r="J118" s="167"/>
      <c r="K118" s="167"/>
      <c r="L118" s="168">
        <f>L101</f>
        <v>0</v>
      </c>
    </row>
    <row r="119" spans="1:12" s="104" customFormat="1" ht="14.25">
      <c r="D119" s="163"/>
      <c r="E119" s="164" t="str">
        <f>D107</f>
        <v>Sub-Total for Services according to profile (unit price) - QTM</v>
      </c>
      <c r="F119" s="165"/>
      <c r="G119" s="166" t="s">
        <v>158</v>
      </c>
      <c r="H119" s="101"/>
      <c r="I119" s="101"/>
      <c r="J119" s="167"/>
      <c r="K119" s="167"/>
      <c r="L119" s="168">
        <f>L107</f>
        <v>0</v>
      </c>
    </row>
    <row r="120" spans="1:12" s="104" customFormat="1" ht="15" thickBot="1">
      <c r="D120" s="163"/>
      <c r="E120" s="169" t="str">
        <f>D114</f>
        <v>Sub-Total for Provision for the evolution of the infrastructure</v>
      </c>
      <c r="F120" s="165"/>
      <c r="G120" s="166" t="s">
        <v>158</v>
      </c>
      <c r="H120" s="101"/>
      <c r="I120" s="101"/>
      <c r="J120" s="167"/>
      <c r="K120" s="167"/>
      <c r="L120" s="168">
        <f>L114</f>
        <v>25000000</v>
      </c>
    </row>
    <row r="121" spans="1:12" ht="12.75" thickBot="1">
      <c r="D121" s="238"/>
      <c r="E121" s="238"/>
      <c r="F121" s="238"/>
      <c r="G121" s="238"/>
      <c r="H121" s="238"/>
      <c r="I121" s="238"/>
      <c r="J121" s="238"/>
      <c r="K121" s="238"/>
      <c r="L121" s="238"/>
    </row>
    <row r="122" spans="1:12" s="2" customFormat="1">
      <c r="A122" s="256" t="s">
        <v>167</v>
      </c>
      <c r="B122" s="255"/>
      <c r="C122" s="255"/>
      <c r="D122" s="255"/>
      <c r="E122" s="255"/>
      <c r="F122" s="54"/>
      <c r="G122" s="11"/>
      <c r="H122" s="1"/>
      <c r="I122" s="1"/>
      <c r="J122" s="1"/>
      <c r="K122" s="4"/>
      <c r="L122" s="5"/>
    </row>
    <row r="123" spans="1:12" ht="13.5" thickBot="1">
      <c r="D123" s="170"/>
      <c r="E123" s="171" t="s">
        <v>175</v>
      </c>
      <c r="F123" s="101"/>
      <c r="G123" s="166" t="s">
        <v>158</v>
      </c>
      <c r="H123" s="258" t="s">
        <v>178</v>
      </c>
      <c r="I123" s="259"/>
      <c r="J123" s="259"/>
      <c r="K123" s="260"/>
      <c r="L123" s="161">
        <v>500000</v>
      </c>
    </row>
    <row r="124" spans="1:12" s="132" customFormat="1" ht="15" thickBot="1">
      <c r="D124" s="242" t="s">
        <v>170</v>
      </c>
      <c r="E124" s="243"/>
      <c r="F124" s="243"/>
      <c r="G124" s="243"/>
      <c r="H124" s="243"/>
      <c r="I124" s="243"/>
      <c r="J124" s="243"/>
      <c r="K124" s="244"/>
      <c r="L124" s="139">
        <f>SUM(L123)</f>
        <v>500000</v>
      </c>
    </row>
    <row r="125" spans="1:12" ht="12.75" thickBot="1">
      <c r="D125" s="238"/>
      <c r="E125" s="238"/>
      <c r="F125" s="238"/>
      <c r="G125" s="238"/>
      <c r="H125" s="238"/>
      <c r="I125" s="238"/>
      <c r="J125" s="238"/>
      <c r="K125" s="238"/>
      <c r="L125" s="238"/>
    </row>
    <row r="126" spans="1:12" s="2" customFormat="1">
      <c r="A126" s="270" t="s">
        <v>270</v>
      </c>
      <c r="B126" s="255"/>
      <c r="C126" s="255"/>
      <c r="D126" s="255"/>
      <c r="E126" s="255"/>
      <c r="F126" s="54"/>
      <c r="G126" s="11"/>
      <c r="H126" s="1"/>
      <c r="I126" s="1"/>
      <c r="J126" s="1"/>
      <c r="K126" s="4"/>
      <c r="L126" s="5"/>
    </row>
    <row r="127" spans="1:12" ht="13.5" thickBot="1">
      <c r="D127" s="170"/>
      <c r="E127" s="172" t="s">
        <v>224</v>
      </c>
      <c r="F127" s="101"/>
      <c r="G127" s="173" t="s">
        <v>73</v>
      </c>
      <c r="H127" s="271" t="s">
        <v>225</v>
      </c>
      <c r="I127" s="272"/>
      <c r="J127" s="272"/>
      <c r="K127" s="273"/>
      <c r="L127" s="161">
        <f>(SUM(L117:L120)+L124)*0.15</f>
        <v>3825000</v>
      </c>
    </row>
    <row r="128" spans="1:12" s="174" customFormat="1" ht="15" thickBot="1">
      <c r="D128" s="175"/>
      <c r="E128" s="175"/>
      <c r="F128" s="175"/>
      <c r="G128" s="175"/>
      <c r="H128" s="175"/>
      <c r="I128" s="175"/>
      <c r="J128" s="175"/>
      <c r="K128" s="175"/>
      <c r="L128" s="176"/>
    </row>
    <row r="129" spans="4:12" s="132" customFormat="1" ht="21" thickBot="1">
      <c r="D129" s="274" t="s">
        <v>271</v>
      </c>
      <c r="E129" s="275"/>
      <c r="F129" s="275"/>
      <c r="G129" s="275"/>
      <c r="H129" s="275"/>
      <c r="I129" s="275"/>
      <c r="J129" s="275"/>
      <c r="K129" s="275"/>
      <c r="L129" s="177">
        <f>SUM(L117:L120)+L124+L127</f>
        <v>29325000</v>
      </c>
    </row>
    <row r="130" spans="4:12" ht="12.75" thickBot="1">
      <c r="E130" s="179"/>
      <c r="K130" s="181"/>
    </row>
    <row r="131" spans="4:12" ht="13.5" customHeight="1" thickBot="1">
      <c r="E131" s="183" t="s">
        <v>267</v>
      </c>
      <c r="F131" s="184">
        <f>12*8-15</f>
        <v>81</v>
      </c>
      <c r="G131" s="185"/>
      <c r="H131" s="267"/>
      <c r="I131" s="267"/>
      <c r="J131" s="267"/>
      <c r="K131" s="267"/>
    </row>
    <row r="132" spans="4:12" ht="13.5" customHeight="1" thickBot="1">
      <c r="E132" s="183" t="s">
        <v>268</v>
      </c>
      <c r="F132" s="184">
        <v>15</v>
      </c>
      <c r="G132" s="185"/>
      <c r="H132" s="267"/>
      <c r="I132" s="267"/>
      <c r="J132" s="267"/>
      <c r="K132" s="267"/>
    </row>
    <row r="133" spans="4:12" ht="12.75" thickBot="1">
      <c r="H133" s="267"/>
      <c r="I133" s="267"/>
      <c r="J133" s="267"/>
      <c r="K133" s="267"/>
    </row>
    <row r="134" spans="4:12">
      <c r="E134" s="187" t="s">
        <v>103</v>
      </c>
      <c r="H134" s="267"/>
      <c r="I134" s="267"/>
      <c r="J134" s="267"/>
      <c r="K134" s="267"/>
    </row>
    <row r="135" spans="4:12">
      <c r="E135" s="188" t="s">
        <v>104</v>
      </c>
      <c r="I135" s="59"/>
    </row>
    <row r="136" spans="4:12">
      <c r="E136" s="190" t="s">
        <v>105</v>
      </c>
      <c r="I136" s="191"/>
    </row>
    <row r="137" spans="4:12" ht="12.75" thickBot="1">
      <c r="E137" s="192" t="s">
        <v>106</v>
      </c>
    </row>
    <row r="139" spans="4:12">
      <c r="E139" s="193" t="s">
        <v>126</v>
      </c>
    </row>
  </sheetData>
  <sheetProtection password="E34F" sheet="1" objects="1" scenarios="1" selectLockedCells="1"/>
  <protectedRanges>
    <protectedRange sqref="K143:K65537 J137 D134 K135:K136 D138 K52:K53 K55:K56 K121:K122 K13 K67:K69 K58:K65 K113:K116 K99:K111 K92:K97 K128:K133 K124:K126 K71:K86 K1:K11 K16:K50" name="Range1"/>
    <protectedRange sqref="K139:K142" name="Range1_1"/>
    <protectedRange sqref="K87:K91" name="Range1_3"/>
  </protectedRanges>
  <mergeCells count="53">
    <mergeCell ref="H131:K134"/>
    <mergeCell ref="H98:K98"/>
    <mergeCell ref="B109:F109"/>
    <mergeCell ref="D108:L108"/>
    <mergeCell ref="A116:E116"/>
    <mergeCell ref="D115:L115"/>
    <mergeCell ref="E111:L111"/>
    <mergeCell ref="A126:E126"/>
    <mergeCell ref="H127:K127"/>
    <mergeCell ref="D129:K129"/>
    <mergeCell ref="D124:K124"/>
    <mergeCell ref="D125:L125"/>
    <mergeCell ref="D101:K101"/>
    <mergeCell ref="D94:L94"/>
    <mergeCell ref="D102:L102"/>
    <mergeCell ref="E104:L104"/>
    <mergeCell ref="H123:K123"/>
    <mergeCell ref="D86:L86"/>
    <mergeCell ref="A122:E122"/>
    <mergeCell ref="D121:L121"/>
    <mergeCell ref="D107:K107"/>
    <mergeCell ref="D114:K114"/>
    <mergeCell ref="D96:K96"/>
    <mergeCell ref="E97:L97"/>
    <mergeCell ref="E90:L90"/>
    <mergeCell ref="E100:K100"/>
    <mergeCell ref="A1:D1"/>
    <mergeCell ref="D63:K63"/>
    <mergeCell ref="E56:L56"/>
    <mergeCell ref="D52:L52"/>
    <mergeCell ref="E59:L59"/>
    <mergeCell ref="E5:L5"/>
    <mergeCell ref="E50:L50"/>
    <mergeCell ref="E53:L53"/>
    <mergeCell ref="E16:L16"/>
    <mergeCell ref="E13:L13"/>
    <mergeCell ref="E41:L41"/>
    <mergeCell ref="E31:L31"/>
    <mergeCell ref="A2:E2"/>
    <mergeCell ref="B3:F3"/>
    <mergeCell ref="E20:L20"/>
    <mergeCell ref="D55:L55"/>
    <mergeCell ref="D61:L61"/>
    <mergeCell ref="D58:L58"/>
    <mergeCell ref="E87:L87"/>
    <mergeCell ref="D89:L89"/>
    <mergeCell ref="D75:L75"/>
    <mergeCell ref="D67:K67"/>
    <mergeCell ref="E71:L71"/>
    <mergeCell ref="E64:L64"/>
    <mergeCell ref="D81:L81"/>
    <mergeCell ref="E76:L76"/>
    <mergeCell ref="E82:L82"/>
  </mergeCells>
  <phoneticPr fontId="0" type="noConversion"/>
  <pageMargins left="0.74803149606299213" right="0.74803149606299213" top="0.55118110236220474" bottom="0.9055118110236221" header="0.27559055118110237" footer="0.15748031496062992"/>
  <pageSetup paperSize="8" scale="82" fitToHeight="3" orientation="portrait" r:id="rId1"/>
  <headerFooter alignWithMargins="0">
    <oddHeader>&amp;CPRICE TABLE - ITSM3 Operations</oddHeader>
    <oddFooter>&amp;CPage &amp;P&amp;RITSM3 Operations price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1"/>
  </sheetPr>
  <dimension ref="B2:S43"/>
  <sheetViews>
    <sheetView workbookViewId="0">
      <selection activeCell="D8" sqref="D8"/>
    </sheetView>
  </sheetViews>
  <sheetFormatPr defaultRowHeight="12.75"/>
  <cols>
    <col min="1" max="1" width="1.85546875" style="24" customWidth="1"/>
    <col min="2" max="2" width="2.85546875" style="24" customWidth="1"/>
    <col min="3" max="3" width="23.7109375" style="24" customWidth="1"/>
    <col min="4" max="4" width="9.7109375" style="24" customWidth="1"/>
    <col min="5" max="5" width="10.5703125" style="24" customWidth="1"/>
    <col min="6" max="6" width="9.7109375" style="24" customWidth="1"/>
    <col min="7" max="7" width="10.140625" style="24" customWidth="1"/>
    <col min="8" max="8" width="9.7109375" style="24" customWidth="1"/>
    <col min="9" max="9" width="10.28515625" style="24" customWidth="1"/>
    <col min="10" max="10" width="9.7109375" style="24" customWidth="1"/>
    <col min="11" max="11" width="9.85546875" style="24" customWidth="1"/>
    <col min="12" max="12" width="9.7109375" style="24" customWidth="1"/>
    <col min="13" max="13" width="10.28515625" style="24" customWidth="1"/>
    <col min="14" max="14" width="9.7109375" style="24" customWidth="1"/>
    <col min="15" max="15" width="10.42578125" style="24" customWidth="1"/>
    <col min="16" max="16" width="3" style="24" customWidth="1"/>
    <col min="17" max="16384" width="9.140625" style="24"/>
  </cols>
  <sheetData>
    <row r="2" spans="2:16" ht="16.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ht="18.75">
      <c r="B3" s="25"/>
      <c r="C3" s="276" t="s">
        <v>23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6"/>
    </row>
    <row r="4" spans="2:16" ht="14.25" customHeight="1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</row>
    <row r="5" spans="2:16" ht="60" customHeight="1">
      <c r="B5" s="25"/>
      <c r="C5" s="279" t="s">
        <v>108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6"/>
    </row>
    <row r="6" spans="2:16" ht="19.5" customHeight="1" thickBo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/>
    </row>
    <row r="7" spans="2:16" ht="59.25" customHeight="1" thickBot="1">
      <c r="B7" s="25"/>
      <c r="C7" s="29" t="s">
        <v>115</v>
      </c>
      <c r="D7" s="30" t="s">
        <v>11</v>
      </c>
      <c r="E7" s="31" t="s">
        <v>12</v>
      </c>
      <c r="F7" s="30" t="s">
        <v>13</v>
      </c>
      <c r="G7" s="30" t="s">
        <v>14</v>
      </c>
      <c r="H7" s="30" t="s">
        <v>15</v>
      </c>
      <c r="I7" s="30" t="s">
        <v>16</v>
      </c>
      <c r="J7" s="30" t="s">
        <v>17</v>
      </c>
      <c r="K7" s="30" t="s">
        <v>18</v>
      </c>
      <c r="L7" s="30" t="s">
        <v>19</v>
      </c>
      <c r="M7" s="30" t="s">
        <v>20</v>
      </c>
      <c r="N7" s="30" t="s">
        <v>21</v>
      </c>
      <c r="O7" s="32" t="s">
        <v>22</v>
      </c>
      <c r="P7" s="26"/>
    </row>
    <row r="8" spans="2:16" ht="18.75" customHeight="1" thickBot="1">
      <c r="B8" s="25"/>
      <c r="C8" s="33" t="s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/>
    </row>
    <row r="9" spans="2:16" ht="18.75" customHeight="1" thickBot="1">
      <c r="B9" s="25"/>
      <c r="C9" s="33" t="s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6"/>
    </row>
    <row r="10" spans="2:16" ht="18.75" customHeight="1" thickBot="1">
      <c r="B10" s="25"/>
      <c r="C10" s="33" t="s">
        <v>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6"/>
    </row>
    <row r="11" spans="2:16" ht="18.75" customHeight="1" thickBot="1">
      <c r="B11" s="25"/>
      <c r="C11" s="33" t="s">
        <v>10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6"/>
    </row>
    <row r="12" spans="2:16" ht="18.75" customHeight="1" thickBot="1">
      <c r="B12" s="25"/>
      <c r="C12" s="33" t="s">
        <v>2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/>
    </row>
    <row r="13" spans="2:16" ht="18.75" customHeight="1" thickBot="1">
      <c r="B13" s="25"/>
      <c r="C13" s="33" t="s">
        <v>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6"/>
    </row>
    <row r="14" spans="2:16" ht="18.75" customHeight="1" thickBot="1">
      <c r="B14" s="25"/>
      <c r="C14" s="33" t="s">
        <v>4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6"/>
    </row>
    <row r="15" spans="2:16" ht="18.75" customHeight="1" thickBot="1">
      <c r="B15" s="25"/>
      <c r="C15" s="33" t="s">
        <v>5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6"/>
    </row>
    <row r="16" spans="2:16" ht="18.75" customHeight="1" thickBot="1">
      <c r="B16" s="25"/>
      <c r="C16" s="33" t="s">
        <v>6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6"/>
    </row>
    <row r="17" spans="2:19" ht="18.75" customHeight="1" thickBot="1">
      <c r="B17" s="25"/>
      <c r="C17" s="33" t="s">
        <v>7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/>
    </row>
    <row r="18" spans="2:19" ht="18.75" customHeight="1" thickBot="1">
      <c r="B18" s="25"/>
      <c r="C18" s="33" t="s">
        <v>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6"/>
    </row>
    <row r="19" spans="2:19" ht="19.5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6"/>
    </row>
    <row r="20" spans="2:19" ht="19.5" customHeight="1">
      <c r="B20" s="25"/>
      <c r="C20" s="34" t="s">
        <v>24</v>
      </c>
      <c r="D20" s="35">
        <f>IF(SUM(COUNTIF(D8:O18,"&lt;=0.00"),(COUNTIF(D8:O18,"")))&gt;0,0,AVERAGE(D8:O18))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/>
    </row>
    <row r="21" spans="2:19" ht="17.25" customHeight="1">
      <c r="B21" s="36"/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2:19">
      <c r="C22" s="40"/>
      <c r="D22" s="41"/>
    </row>
    <row r="32" spans="2:19"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6:19"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6:19"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6:19"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6:19"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6:19"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6:19"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6:19"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6:19"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6:19"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6:19"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6:19"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</sheetData>
  <sheetProtection password="E34F" sheet="1" objects="1" scenarios="1" selectLockedCells="1"/>
  <mergeCells count="2">
    <mergeCell ref="C3:O3"/>
    <mergeCell ref="C5:O5"/>
  </mergeCells>
  <phoneticPr fontId="0" type="noConversion"/>
  <pageMargins left="0.43307086614173229" right="0.35433070866141736" top="0.78740157480314965" bottom="0.78740157480314965" header="0.51181102362204722" footer="0.51181102362204722"/>
  <pageSetup paperSize="9" scale="85" orientation="landscape" r:id="rId1"/>
  <headerFooter alignWithMargins="0">
    <oddHeader>&amp;CSHIPPING COSTS - ITSM3 Operations</oddHeader>
    <oddFooter>&amp;CPage &amp;P&amp;R]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31"/>
  </sheetPr>
  <dimension ref="B2:S47"/>
  <sheetViews>
    <sheetView topLeftCell="D1" workbookViewId="0">
      <selection activeCell="E21" sqref="E21"/>
    </sheetView>
  </sheetViews>
  <sheetFormatPr defaultRowHeight="12.75"/>
  <cols>
    <col min="1" max="1" width="1.85546875" style="24" customWidth="1"/>
    <col min="2" max="2" width="2.85546875" style="24" customWidth="1"/>
    <col min="3" max="3" width="8.7109375" style="24" customWidth="1"/>
    <col min="4" max="4" width="95.42578125" style="24" customWidth="1"/>
    <col min="5" max="5" width="10.5703125" style="24" customWidth="1"/>
    <col min="6" max="6" width="2.5703125" style="24" customWidth="1"/>
    <col min="7" max="7" width="9.7109375" style="24" hidden="1" customWidth="1"/>
    <col min="8" max="8" width="10.42578125" style="24" hidden="1" customWidth="1"/>
    <col min="9" max="9" width="3" style="24" hidden="1" customWidth="1"/>
    <col min="10" max="19" width="9.140625" style="42"/>
    <col min="20" max="16384" width="9.140625" style="24"/>
  </cols>
  <sheetData>
    <row r="2" spans="2:9" ht="16.5" customHeight="1">
      <c r="B2" s="21"/>
      <c r="C2" s="22"/>
      <c r="D2" s="22"/>
      <c r="E2" s="195"/>
      <c r="F2" s="23"/>
      <c r="G2" s="22"/>
      <c r="H2" s="23"/>
      <c r="I2" s="23"/>
    </row>
    <row r="3" spans="2:9" ht="18.75">
      <c r="B3" s="25"/>
      <c r="C3" s="276" t="s">
        <v>38</v>
      </c>
      <c r="D3" s="281"/>
      <c r="E3" s="281"/>
      <c r="F3" s="196"/>
      <c r="G3" s="197"/>
      <c r="H3" s="198"/>
      <c r="I3" s="26"/>
    </row>
    <row r="4" spans="2:9" ht="14.25" customHeight="1">
      <c r="B4" s="25"/>
      <c r="C4" s="199"/>
      <c r="D4" s="199"/>
      <c r="E4" s="199"/>
      <c r="F4" s="26"/>
      <c r="G4" s="199"/>
      <c r="H4" s="200"/>
      <c r="I4" s="26"/>
    </row>
    <row r="5" spans="2:9" ht="60" customHeight="1">
      <c r="B5" s="25"/>
      <c r="C5" s="279" t="s">
        <v>108</v>
      </c>
      <c r="D5" s="280"/>
      <c r="E5" s="280"/>
      <c r="F5" s="196"/>
      <c r="G5" s="55"/>
      <c r="H5" s="201"/>
      <c r="I5" s="26"/>
    </row>
    <row r="6" spans="2:9" ht="19.5" customHeight="1" thickBot="1">
      <c r="B6" s="25"/>
      <c r="C6" s="199"/>
      <c r="D6" s="28"/>
      <c r="E6" s="202"/>
      <c r="F6" s="26"/>
      <c r="G6" s="28"/>
      <c r="H6" s="26"/>
      <c r="I6" s="26"/>
    </row>
    <row r="7" spans="2:9" ht="36.75" customHeight="1" thickBot="1">
      <c r="B7" s="25"/>
      <c r="C7" s="203" t="s">
        <v>63</v>
      </c>
      <c r="D7" s="32" t="s">
        <v>128</v>
      </c>
      <c r="E7" s="32" t="s">
        <v>39</v>
      </c>
      <c r="F7" s="196"/>
      <c r="G7" s="28"/>
      <c r="H7" s="26"/>
      <c r="I7" s="26"/>
    </row>
    <row r="8" spans="2:9" ht="13.5" thickBot="1">
      <c r="B8" s="25"/>
      <c r="C8" s="204">
        <v>1</v>
      </c>
      <c r="D8" s="205" t="s">
        <v>41</v>
      </c>
      <c r="E8" s="20">
        <v>0</v>
      </c>
      <c r="F8" s="196"/>
      <c r="G8" s="28"/>
      <c r="H8" s="26"/>
      <c r="I8" s="26"/>
    </row>
    <row r="9" spans="2:9" ht="13.5" thickBot="1">
      <c r="B9" s="25"/>
      <c r="C9" s="204">
        <f>C8+1</f>
        <v>2</v>
      </c>
      <c r="D9" s="205" t="s">
        <v>42</v>
      </c>
      <c r="E9" s="20">
        <v>0</v>
      </c>
      <c r="F9" s="196"/>
      <c r="G9" s="28"/>
      <c r="H9" s="26"/>
      <c r="I9" s="26"/>
    </row>
    <row r="10" spans="2:9" ht="13.5" thickBot="1">
      <c r="B10" s="25"/>
      <c r="C10" s="204">
        <f>C9+1</f>
        <v>3</v>
      </c>
      <c r="D10" s="205" t="s">
        <v>252</v>
      </c>
      <c r="E10" s="20">
        <v>0</v>
      </c>
      <c r="F10" s="196"/>
      <c r="G10" s="28"/>
      <c r="H10" s="26"/>
      <c r="I10" s="26"/>
    </row>
    <row r="11" spans="2:9" ht="13.5" thickBot="1">
      <c r="B11" s="25"/>
      <c r="C11" s="204">
        <f>C9+1</f>
        <v>3</v>
      </c>
      <c r="D11" s="205" t="s">
        <v>43</v>
      </c>
      <c r="E11" s="20">
        <v>0</v>
      </c>
      <c r="F11" s="196"/>
      <c r="G11" s="28"/>
      <c r="H11" s="26"/>
      <c r="I11" s="26"/>
    </row>
    <row r="12" spans="2:9" ht="13.5" thickBot="1">
      <c r="B12" s="25"/>
      <c r="C12" s="204">
        <f t="shared" ref="C12:C21" si="0">C11+1</f>
        <v>4</v>
      </c>
      <c r="D12" s="205" t="s">
        <v>44</v>
      </c>
      <c r="E12" s="20">
        <v>0</v>
      </c>
      <c r="F12" s="196"/>
      <c r="G12" s="28"/>
      <c r="H12" s="26"/>
      <c r="I12" s="26"/>
    </row>
    <row r="13" spans="2:9" ht="13.5" thickBot="1">
      <c r="B13" s="25"/>
      <c r="C13" s="204">
        <f t="shared" si="0"/>
        <v>5</v>
      </c>
      <c r="D13" s="205" t="s">
        <v>45</v>
      </c>
      <c r="E13" s="20">
        <v>0</v>
      </c>
      <c r="F13" s="196"/>
      <c r="G13" s="28"/>
      <c r="H13" s="26"/>
      <c r="I13" s="26"/>
    </row>
    <row r="14" spans="2:9" ht="13.5" thickBot="1">
      <c r="B14" s="25"/>
      <c r="C14" s="204">
        <f t="shared" si="0"/>
        <v>6</v>
      </c>
      <c r="D14" s="205" t="s">
        <v>46</v>
      </c>
      <c r="E14" s="20">
        <v>0</v>
      </c>
      <c r="F14" s="196"/>
      <c r="G14" s="28"/>
      <c r="H14" s="26"/>
      <c r="I14" s="26"/>
    </row>
    <row r="15" spans="2:9" ht="13.5" thickBot="1">
      <c r="B15" s="25"/>
      <c r="C15" s="204">
        <f t="shared" si="0"/>
        <v>7</v>
      </c>
      <c r="D15" s="205" t="s">
        <v>47</v>
      </c>
      <c r="E15" s="20">
        <v>0</v>
      </c>
      <c r="F15" s="196"/>
      <c r="G15" s="28"/>
      <c r="H15" s="26"/>
      <c r="I15" s="26"/>
    </row>
    <row r="16" spans="2:9" ht="13.5" thickBot="1">
      <c r="B16" s="25"/>
      <c r="C16" s="204">
        <f t="shared" si="0"/>
        <v>8</v>
      </c>
      <c r="D16" s="205" t="s">
        <v>116</v>
      </c>
      <c r="E16" s="20">
        <v>0</v>
      </c>
      <c r="F16" s="196"/>
      <c r="G16" s="28"/>
      <c r="H16" s="26"/>
      <c r="I16" s="26"/>
    </row>
    <row r="17" spans="2:9" ht="13.5" thickBot="1">
      <c r="B17" s="25"/>
      <c r="C17" s="204">
        <f t="shared" si="0"/>
        <v>9</v>
      </c>
      <c r="D17" s="205" t="s">
        <v>48</v>
      </c>
      <c r="E17" s="20">
        <v>0</v>
      </c>
      <c r="F17" s="196"/>
      <c r="G17" s="28"/>
      <c r="H17" s="26"/>
      <c r="I17" s="26"/>
    </row>
    <row r="18" spans="2:9" ht="13.5" thickBot="1">
      <c r="B18" s="25"/>
      <c r="C18" s="204">
        <f t="shared" si="0"/>
        <v>10</v>
      </c>
      <c r="D18" s="205" t="s">
        <v>49</v>
      </c>
      <c r="E18" s="20">
        <v>0</v>
      </c>
      <c r="F18" s="196"/>
      <c r="G18" s="28"/>
      <c r="H18" s="26"/>
      <c r="I18" s="26"/>
    </row>
    <row r="19" spans="2:9" ht="13.5" thickBot="1">
      <c r="B19" s="25"/>
      <c r="C19" s="204">
        <f t="shared" si="0"/>
        <v>11</v>
      </c>
      <c r="D19" s="205" t="s">
        <v>50</v>
      </c>
      <c r="E19" s="20">
        <v>0</v>
      </c>
      <c r="F19" s="196"/>
      <c r="G19" s="28"/>
      <c r="H19" s="26"/>
      <c r="I19" s="26"/>
    </row>
    <row r="20" spans="2:9" ht="13.5" thickBot="1">
      <c r="B20" s="25"/>
      <c r="C20" s="204">
        <f t="shared" si="0"/>
        <v>12</v>
      </c>
      <c r="D20" s="205" t="s">
        <v>51</v>
      </c>
      <c r="E20" s="20">
        <v>0</v>
      </c>
      <c r="F20" s="196"/>
      <c r="G20" s="28"/>
      <c r="H20" s="26"/>
      <c r="I20" s="26"/>
    </row>
    <row r="21" spans="2:9" ht="13.5" thickBot="1">
      <c r="B21" s="25"/>
      <c r="C21" s="204">
        <f t="shared" si="0"/>
        <v>13</v>
      </c>
      <c r="D21" s="205" t="s">
        <v>52</v>
      </c>
      <c r="E21" s="20">
        <v>0</v>
      </c>
      <c r="F21" s="196"/>
      <c r="G21" s="28"/>
      <c r="H21" s="26"/>
      <c r="I21" s="26"/>
    </row>
    <row r="22" spans="2:9" ht="13.5" thickBot="1">
      <c r="B22" s="25"/>
      <c r="C22" s="204">
        <f>C21+1</f>
        <v>14</v>
      </c>
      <c r="D22" s="205" t="s">
        <v>53</v>
      </c>
      <c r="E22" s="20">
        <v>0</v>
      </c>
      <c r="F22" s="196"/>
      <c r="G22" s="28"/>
      <c r="H22" s="26"/>
      <c r="I22" s="26"/>
    </row>
    <row r="23" spans="2:9" ht="13.5" thickBot="1">
      <c r="B23" s="25"/>
      <c r="C23" s="204">
        <f t="shared" ref="C23:C31" si="1">C22+1</f>
        <v>15</v>
      </c>
      <c r="D23" s="205" t="s">
        <v>54</v>
      </c>
      <c r="E23" s="20">
        <v>0</v>
      </c>
      <c r="F23" s="196"/>
      <c r="G23" s="28"/>
      <c r="H23" s="26"/>
      <c r="I23" s="26"/>
    </row>
    <row r="24" spans="2:9" ht="13.5" thickBot="1">
      <c r="B24" s="25"/>
      <c r="C24" s="204">
        <f t="shared" si="1"/>
        <v>16</v>
      </c>
      <c r="D24" s="205" t="s">
        <v>55</v>
      </c>
      <c r="E24" s="20">
        <v>0</v>
      </c>
      <c r="F24" s="196"/>
      <c r="G24" s="28"/>
      <c r="H24" s="26"/>
      <c r="I24" s="26"/>
    </row>
    <row r="25" spans="2:9" ht="13.5" thickBot="1">
      <c r="B25" s="25"/>
      <c r="C25" s="204">
        <f t="shared" si="1"/>
        <v>17</v>
      </c>
      <c r="D25" s="205" t="s">
        <v>56</v>
      </c>
      <c r="E25" s="20">
        <v>0</v>
      </c>
      <c r="F25" s="196"/>
      <c r="G25" s="28"/>
      <c r="H25" s="26"/>
      <c r="I25" s="26"/>
    </row>
    <row r="26" spans="2:9" ht="13.5" thickBot="1">
      <c r="B26" s="25"/>
      <c r="C26" s="204">
        <f t="shared" si="1"/>
        <v>18</v>
      </c>
      <c r="D26" s="205" t="s">
        <v>57</v>
      </c>
      <c r="E26" s="20">
        <v>0</v>
      </c>
      <c r="F26" s="196"/>
      <c r="G26" s="28"/>
      <c r="H26" s="26"/>
      <c r="I26" s="26"/>
    </row>
    <row r="27" spans="2:9" ht="13.5" thickBot="1">
      <c r="B27" s="25"/>
      <c r="C27" s="204">
        <f t="shared" si="1"/>
        <v>19</v>
      </c>
      <c r="D27" s="205" t="s">
        <v>58</v>
      </c>
      <c r="E27" s="20">
        <v>0</v>
      </c>
      <c r="F27" s="196"/>
      <c r="G27" s="28"/>
      <c r="H27" s="26"/>
      <c r="I27" s="26"/>
    </row>
    <row r="28" spans="2:9" ht="13.5" thickBot="1">
      <c r="B28" s="25"/>
      <c r="C28" s="204">
        <f t="shared" si="1"/>
        <v>20</v>
      </c>
      <c r="D28" s="205" t="s">
        <v>59</v>
      </c>
      <c r="E28" s="20">
        <v>0</v>
      </c>
      <c r="F28" s="196"/>
      <c r="G28" s="28"/>
      <c r="H28" s="26"/>
      <c r="I28" s="26"/>
    </row>
    <row r="29" spans="2:9" ht="13.5" thickBot="1">
      <c r="B29" s="25"/>
      <c r="C29" s="204">
        <f t="shared" si="1"/>
        <v>21</v>
      </c>
      <c r="D29" s="205" t="s">
        <v>60</v>
      </c>
      <c r="E29" s="20">
        <v>0</v>
      </c>
      <c r="F29" s="196"/>
      <c r="G29" s="28"/>
      <c r="H29" s="26"/>
      <c r="I29" s="26"/>
    </row>
    <row r="30" spans="2:9" ht="13.5" thickBot="1">
      <c r="B30" s="25"/>
      <c r="C30" s="204">
        <f t="shared" si="1"/>
        <v>22</v>
      </c>
      <c r="D30" s="205" t="s">
        <v>61</v>
      </c>
      <c r="E30" s="20">
        <v>0</v>
      </c>
      <c r="F30" s="196"/>
      <c r="G30" s="28"/>
      <c r="H30" s="26"/>
      <c r="I30" s="26"/>
    </row>
    <row r="31" spans="2:9" ht="13.5" thickBot="1">
      <c r="B31" s="25"/>
      <c r="C31" s="204">
        <f t="shared" si="1"/>
        <v>23</v>
      </c>
      <c r="D31" s="205" t="s">
        <v>62</v>
      </c>
      <c r="E31" s="20">
        <v>0</v>
      </c>
      <c r="F31" s="196"/>
      <c r="G31" s="28"/>
      <c r="H31" s="26"/>
      <c r="I31" s="26"/>
    </row>
    <row r="32" spans="2:9" ht="19.5" customHeight="1">
      <c r="B32" s="25"/>
      <c r="C32" s="206"/>
      <c r="D32" s="28"/>
      <c r="E32" s="207"/>
      <c r="F32" s="26"/>
      <c r="G32" s="28"/>
      <c r="H32" s="26"/>
      <c r="I32" s="26"/>
    </row>
    <row r="33" spans="2:9" ht="19.5" customHeight="1">
      <c r="B33" s="25"/>
      <c r="C33" s="28"/>
      <c r="D33" s="208" t="s">
        <v>40</v>
      </c>
      <c r="E33" s="209">
        <f>IF(SUM(COUNTIF(E8:E31,"&lt;=0.00"),(COUNTIF(E8:E31,"")))&gt;0,0,AVERAGE(E8:E31))</f>
        <v>0</v>
      </c>
      <c r="F33" s="196"/>
      <c r="G33" s="28"/>
      <c r="H33" s="26"/>
      <c r="I33" s="26"/>
    </row>
    <row r="34" spans="2:9" ht="17.25" customHeight="1">
      <c r="B34" s="36"/>
      <c r="C34" s="37"/>
      <c r="D34" s="37"/>
      <c r="E34" s="195"/>
      <c r="F34" s="39"/>
      <c r="G34" s="38"/>
      <c r="H34" s="39"/>
      <c r="I34" s="39"/>
    </row>
    <row r="35" spans="2:9">
      <c r="C35" s="40"/>
      <c r="D35" s="41"/>
    </row>
    <row r="36" spans="2:9" s="42" customFormat="1"/>
    <row r="37" spans="2:9" s="42" customFormat="1"/>
    <row r="38" spans="2:9" s="42" customFormat="1"/>
    <row r="39" spans="2:9" s="42" customFormat="1"/>
    <row r="40" spans="2:9" s="42" customFormat="1"/>
    <row r="41" spans="2:9" s="42" customFormat="1"/>
    <row r="42" spans="2:9" s="42" customFormat="1"/>
    <row r="43" spans="2:9" s="42" customFormat="1"/>
    <row r="44" spans="2:9" s="42" customFormat="1"/>
    <row r="45" spans="2:9" s="42" customFormat="1"/>
    <row r="46" spans="2:9" s="42" customFormat="1"/>
    <row r="47" spans="2:9" s="42" customFormat="1"/>
  </sheetData>
  <sheetProtection password="E34F" sheet="1" objects="1" scenarios="1" selectLockedCells="1"/>
  <mergeCells count="2">
    <mergeCell ref="C3:E3"/>
    <mergeCell ref="C5:E5"/>
  </mergeCells>
  <phoneticPr fontId="0" type="noConversion"/>
  <pageMargins left="0.43307086614173229" right="0.35433070866141736" top="0.78740157480314965" bottom="0.78740157480314965" header="0.51181102362204722" footer="0.51181102362204722"/>
  <pageSetup paperSize="9" scale="85" orientation="landscape" r:id="rId1"/>
  <headerFooter alignWithMargins="0">
    <oddHeader>&amp;CTRANSLATION COSTS - ITSM3 Operations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31"/>
    <pageSetUpPr fitToPage="1"/>
  </sheetPr>
  <dimension ref="A2:AB67"/>
  <sheetViews>
    <sheetView topLeftCell="B1" zoomScale="130" zoomScaleNormal="130" workbookViewId="0">
      <selection activeCell="E64" sqref="E64:F64"/>
    </sheetView>
  </sheetViews>
  <sheetFormatPr defaultRowHeight="15"/>
  <cols>
    <col min="1" max="1" width="1.85546875" style="213" hidden="1" customWidth="1"/>
    <col min="2" max="2" width="2.85546875" style="24" customWidth="1"/>
    <col min="3" max="3" width="4.140625" style="24" customWidth="1"/>
    <col min="4" max="4" width="64.85546875" style="227" customWidth="1"/>
    <col min="5" max="5" width="15.7109375" style="227" customWidth="1"/>
    <col min="6" max="6" width="13.7109375" style="227" customWidth="1"/>
    <col min="7" max="7" width="2.5703125" style="24" customWidth="1"/>
    <col min="8" max="8" width="0.85546875" style="213" hidden="1" customWidth="1"/>
    <col min="9" max="9" width="15.140625" style="42" customWidth="1"/>
    <col min="10" max="10" width="18.42578125" style="42" customWidth="1"/>
    <col min="11" max="28" width="9.140625" style="42"/>
    <col min="29" max="16384" width="9.140625" style="213"/>
  </cols>
  <sheetData>
    <row r="2" spans="1:28" s="42" customFormat="1" ht="12.75">
      <c r="B2" s="21"/>
      <c r="C2" s="22"/>
      <c r="D2" s="22"/>
      <c r="E2" s="22"/>
      <c r="F2" s="22"/>
      <c r="G2" s="23"/>
      <c r="H2" s="23"/>
    </row>
    <row r="3" spans="1:28" s="24" customFormat="1" ht="22.5" customHeight="1">
      <c r="A3" s="210"/>
      <c r="B3" s="25"/>
      <c r="C3" s="276" t="s">
        <v>110</v>
      </c>
      <c r="D3" s="286"/>
      <c r="E3" s="286"/>
      <c r="F3" s="287"/>
      <c r="G3" s="196"/>
      <c r="H3" s="26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24" customFormat="1" ht="18.75">
      <c r="A4" s="210"/>
      <c r="B4" s="25"/>
      <c r="C4" s="28"/>
      <c r="D4" s="27"/>
      <c r="E4" s="27"/>
      <c r="F4" s="27"/>
      <c r="G4" s="26"/>
      <c r="H4" s="26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24" customFormat="1" ht="60" customHeight="1">
      <c r="A5" s="210"/>
      <c r="B5" s="25"/>
      <c r="C5" s="279" t="s">
        <v>109</v>
      </c>
      <c r="D5" s="286"/>
      <c r="E5" s="286"/>
      <c r="F5" s="287"/>
      <c r="G5" s="196"/>
      <c r="H5" s="26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24" customFormat="1" ht="12.75">
      <c r="A6" s="210"/>
      <c r="B6" s="25"/>
      <c r="C6" s="28"/>
      <c r="D6" s="28"/>
      <c r="E6" s="38"/>
      <c r="F6" s="38"/>
      <c r="G6" s="26"/>
      <c r="H6" s="26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94.5">
      <c r="A7" s="211"/>
      <c r="B7" s="25"/>
      <c r="C7" s="284" t="s">
        <v>37</v>
      </c>
      <c r="D7" s="285"/>
      <c r="E7" s="212" t="s">
        <v>204</v>
      </c>
      <c r="F7" s="212" t="s">
        <v>125</v>
      </c>
      <c r="G7" s="196"/>
    </row>
    <row r="8" spans="1:28" s="233" customFormat="1" ht="21.95" customHeight="1" thickBot="1">
      <c r="A8" s="230"/>
      <c r="B8" s="231"/>
      <c r="C8" s="228">
        <v>1</v>
      </c>
      <c r="D8" s="229"/>
      <c r="E8" s="19">
        <v>0</v>
      </c>
      <c r="F8" s="19">
        <v>0</v>
      </c>
      <c r="G8" s="232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233" customFormat="1" ht="21.95" customHeight="1" thickBot="1">
      <c r="A9" s="230"/>
      <c r="B9" s="231"/>
      <c r="C9" s="228">
        <v>2</v>
      </c>
      <c r="D9" s="229"/>
      <c r="E9" s="19">
        <v>0</v>
      </c>
      <c r="F9" s="19">
        <v>0</v>
      </c>
      <c r="G9" s="232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233" customFormat="1" ht="21.95" customHeight="1" thickBot="1">
      <c r="A10" s="230"/>
      <c r="B10" s="231"/>
      <c r="C10" s="228">
        <v>3</v>
      </c>
      <c r="D10" s="229"/>
      <c r="E10" s="19">
        <v>0</v>
      </c>
      <c r="F10" s="19">
        <v>0</v>
      </c>
      <c r="G10" s="232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233" customFormat="1" ht="21.95" customHeight="1" thickBot="1">
      <c r="A11" s="230"/>
      <c r="B11" s="231"/>
      <c r="C11" s="228">
        <v>4</v>
      </c>
      <c r="D11" s="229"/>
      <c r="E11" s="19">
        <v>0</v>
      </c>
      <c r="F11" s="19">
        <v>0</v>
      </c>
      <c r="G11" s="232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233" customFormat="1" ht="21.95" customHeight="1" thickBot="1">
      <c r="A12" s="230"/>
      <c r="B12" s="231"/>
      <c r="C12" s="228">
        <v>5</v>
      </c>
      <c r="D12" s="229"/>
      <c r="E12" s="19">
        <v>0</v>
      </c>
      <c r="F12" s="19">
        <v>0</v>
      </c>
      <c r="G12" s="232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233" customFormat="1" ht="21.95" customHeight="1" thickBot="1">
      <c r="A13" s="230"/>
      <c r="B13" s="231"/>
      <c r="C13" s="228">
        <v>6</v>
      </c>
      <c r="D13" s="229"/>
      <c r="E13" s="19">
        <v>0</v>
      </c>
      <c r="F13" s="19">
        <v>0</v>
      </c>
      <c r="G13" s="232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233" customFormat="1" ht="21.95" customHeight="1" thickBot="1">
      <c r="A14" s="230"/>
      <c r="B14" s="231"/>
      <c r="C14" s="228">
        <v>7</v>
      </c>
      <c r="D14" s="229"/>
      <c r="E14" s="19">
        <v>0</v>
      </c>
      <c r="F14" s="19">
        <v>0</v>
      </c>
      <c r="G14" s="232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233" customFormat="1" ht="21.95" customHeight="1" thickBot="1">
      <c r="A15" s="230"/>
      <c r="B15" s="231"/>
      <c r="C15" s="228">
        <v>8</v>
      </c>
      <c r="D15" s="229"/>
      <c r="E15" s="19">
        <v>0</v>
      </c>
      <c r="F15" s="19">
        <v>0</v>
      </c>
      <c r="G15" s="232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233" customFormat="1" ht="21.95" customHeight="1" thickBot="1">
      <c r="A16" s="230"/>
      <c r="B16" s="231"/>
      <c r="C16" s="228">
        <v>9</v>
      </c>
      <c r="D16" s="229"/>
      <c r="E16" s="19">
        <v>0</v>
      </c>
      <c r="F16" s="19">
        <v>0</v>
      </c>
      <c r="G16" s="232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233" customFormat="1" ht="21.95" customHeight="1" thickBot="1">
      <c r="A17" s="230"/>
      <c r="B17" s="231"/>
      <c r="C17" s="228">
        <v>10</v>
      </c>
      <c r="D17" s="229"/>
      <c r="E17" s="19">
        <v>0</v>
      </c>
      <c r="F17" s="19">
        <v>0</v>
      </c>
      <c r="G17" s="232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233" customFormat="1" ht="21.95" customHeight="1" thickBot="1">
      <c r="A18" s="230"/>
      <c r="B18" s="231"/>
      <c r="C18" s="228">
        <v>11</v>
      </c>
      <c r="D18" s="229"/>
      <c r="E18" s="19">
        <v>0</v>
      </c>
      <c r="F18" s="19">
        <v>0</v>
      </c>
      <c r="G18" s="232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233" customFormat="1" ht="21.95" customHeight="1" thickBot="1">
      <c r="A19" s="230"/>
      <c r="B19" s="231"/>
      <c r="C19" s="228">
        <v>12</v>
      </c>
      <c r="D19" s="229"/>
      <c r="E19" s="19">
        <v>0</v>
      </c>
      <c r="F19" s="19">
        <v>0</v>
      </c>
      <c r="G19" s="232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233" customFormat="1" ht="21.95" customHeight="1" thickBot="1">
      <c r="A20" s="230"/>
      <c r="B20" s="231"/>
      <c r="C20" s="228">
        <v>13</v>
      </c>
      <c r="D20" s="229"/>
      <c r="E20" s="19">
        <v>0</v>
      </c>
      <c r="F20" s="19">
        <v>0</v>
      </c>
      <c r="G20" s="232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233" customFormat="1" ht="21.95" customHeight="1" thickBot="1">
      <c r="A21" s="230"/>
      <c r="B21" s="231"/>
      <c r="C21" s="228">
        <v>14</v>
      </c>
      <c r="D21" s="229"/>
      <c r="E21" s="19">
        <v>0</v>
      </c>
      <c r="F21" s="19">
        <v>0</v>
      </c>
      <c r="G21" s="232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233" customFormat="1" ht="21.95" customHeight="1" thickBot="1">
      <c r="A22" s="230"/>
      <c r="B22" s="231"/>
      <c r="C22" s="228">
        <v>15</v>
      </c>
      <c r="D22" s="229"/>
      <c r="E22" s="19">
        <v>0</v>
      </c>
      <c r="F22" s="19">
        <v>0</v>
      </c>
      <c r="G22" s="232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233" customFormat="1" ht="21.95" customHeight="1" thickBot="1">
      <c r="A23" s="230"/>
      <c r="B23" s="231"/>
      <c r="C23" s="228">
        <v>16</v>
      </c>
      <c r="D23" s="229"/>
      <c r="E23" s="19">
        <v>0</v>
      </c>
      <c r="F23" s="19">
        <v>0</v>
      </c>
      <c r="G23" s="232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233" customFormat="1" ht="21.95" customHeight="1" thickBot="1">
      <c r="A24" s="230"/>
      <c r="B24" s="231"/>
      <c r="C24" s="228">
        <v>17</v>
      </c>
      <c r="D24" s="229"/>
      <c r="E24" s="19">
        <v>0</v>
      </c>
      <c r="F24" s="19">
        <v>0</v>
      </c>
      <c r="G24" s="232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s="233" customFormat="1" ht="21.95" customHeight="1" thickBot="1">
      <c r="A25" s="230"/>
      <c r="B25" s="231"/>
      <c r="C25" s="228">
        <v>18</v>
      </c>
      <c r="D25" s="229"/>
      <c r="E25" s="19">
        <v>0</v>
      </c>
      <c r="F25" s="19">
        <v>0</v>
      </c>
      <c r="G25" s="232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</row>
    <row r="26" spans="1:28" s="233" customFormat="1" ht="21.95" customHeight="1" thickBot="1">
      <c r="A26" s="230"/>
      <c r="B26" s="231"/>
      <c r="C26" s="228">
        <v>19</v>
      </c>
      <c r="D26" s="229"/>
      <c r="E26" s="19">
        <v>0</v>
      </c>
      <c r="F26" s="19">
        <v>0</v>
      </c>
      <c r="G26" s="232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</row>
    <row r="27" spans="1:28" s="233" customFormat="1" ht="21.95" customHeight="1" thickBot="1">
      <c r="A27" s="230"/>
      <c r="B27" s="231"/>
      <c r="C27" s="228">
        <v>20</v>
      </c>
      <c r="D27" s="229"/>
      <c r="E27" s="19">
        <v>0</v>
      </c>
      <c r="F27" s="19">
        <v>0</v>
      </c>
      <c r="G27" s="232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</row>
    <row r="28" spans="1:28" s="233" customFormat="1" ht="21.95" customHeight="1" thickBot="1">
      <c r="A28" s="230"/>
      <c r="B28" s="231"/>
      <c r="C28" s="228">
        <v>21</v>
      </c>
      <c r="D28" s="229"/>
      <c r="E28" s="19">
        <v>0</v>
      </c>
      <c r="F28" s="19">
        <v>0</v>
      </c>
      <c r="G28" s="232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</row>
    <row r="29" spans="1:28" s="233" customFormat="1" ht="21.95" customHeight="1" thickBot="1">
      <c r="A29" s="230"/>
      <c r="B29" s="231"/>
      <c r="C29" s="228">
        <v>22</v>
      </c>
      <c r="D29" s="229"/>
      <c r="E29" s="19">
        <v>0</v>
      </c>
      <c r="F29" s="19">
        <v>0</v>
      </c>
      <c r="G29" s="232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</row>
    <row r="30" spans="1:28" s="233" customFormat="1" ht="21.95" customHeight="1" thickBot="1">
      <c r="A30" s="230"/>
      <c r="B30" s="231"/>
      <c r="C30" s="228">
        <v>23</v>
      </c>
      <c r="D30" s="229"/>
      <c r="E30" s="19">
        <v>0</v>
      </c>
      <c r="F30" s="19">
        <v>0</v>
      </c>
      <c r="G30" s="232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</row>
    <row r="31" spans="1:28" s="233" customFormat="1" ht="21.95" customHeight="1" thickBot="1">
      <c r="A31" s="230"/>
      <c r="B31" s="231"/>
      <c r="C31" s="228">
        <v>24</v>
      </c>
      <c r="D31" s="229"/>
      <c r="E31" s="19">
        <v>0</v>
      </c>
      <c r="F31" s="19">
        <v>0</v>
      </c>
      <c r="G31" s="232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</row>
    <row r="32" spans="1:28" s="233" customFormat="1" ht="21.95" customHeight="1" thickBot="1">
      <c r="A32" s="230"/>
      <c r="B32" s="231"/>
      <c r="C32" s="228">
        <v>25</v>
      </c>
      <c r="D32" s="229"/>
      <c r="E32" s="19">
        <v>0</v>
      </c>
      <c r="F32" s="19">
        <v>0</v>
      </c>
      <c r="G32" s="232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</row>
    <row r="33" spans="1:28" s="233" customFormat="1" ht="21.95" customHeight="1" thickBot="1">
      <c r="A33" s="230"/>
      <c r="B33" s="231"/>
      <c r="C33" s="228">
        <v>26</v>
      </c>
      <c r="D33" s="229"/>
      <c r="E33" s="19">
        <v>0</v>
      </c>
      <c r="F33" s="19">
        <v>0</v>
      </c>
      <c r="G33" s="232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</row>
    <row r="34" spans="1:28" s="233" customFormat="1" ht="21.95" customHeight="1" thickBot="1">
      <c r="A34" s="230"/>
      <c r="B34" s="231"/>
      <c r="C34" s="228">
        <v>27</v>
      </c>
      <c r="D34" s="229"/>
      <c r="E34" s="19">
        <v>0</v>
      </c>
      <c r="F34" s="19">
        <v>0</v>
      </c>
      <c r="G34" s="232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</row>
    <row r="35" spans="1:28" s="233" customFormat="1" ht="21.95" customHeight="1" thickBot="1">
      <c r="A35" s="230"/>
      <c r="B35" s="231"/>
      <c r="C35" s="228">
        <v>28</v>
      </c>
      <c r="D35" s="229"/>
      <c r="E35" s="19">
        <v>0</v>
      </c>
      <c r="F35" s="19">
        <v>0</v>
      </c>
      <c r="G35" s="232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</row>
    <row r="36" spans="1:28" s="233" customFormat="1" ht="21.95" customHeight="1" thickBot="1">
      <c r="A36" s="230"/>
      <c r="B36" s="231"/>
      <c r="C36" s="228">
        <v>29</v>
      </c>
      <c r="D36" s="229"/>
      <c r="E36" s="19">
        <v>0</v>
      </c>
      <c r="F36" s="19">
        <v>0</v>
      </c>
      <c r="G36" s="232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</row>
    <row r="37" spans="1:28" s="233" customFormat="1" ht="21.95" customHeight="1" thickBot="1">
      <c r="A37" s="230"/>
      <c r="B37" s="231"/>
      <c r="C37" s="228">
        <v>30</v>
      </c>
      <c r="D37" s="229"/>
      <c r="E37" s="19">
        <v>0</v>
      </c>
      <c r="F37" s="19">
        <v>0</v>
      </c>
      <c r="G37" s="232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</row>
    <row r="38" spans="1:28" s="233" customFormat="1" ht="21.95" customHeight="1" thickBot="1">
      <c r="A38" s="230"/>
      <c r="B38" s="231"/>
      <c r="C38" s="228">
        <v>31</v>
      </c>
      <c r="D38" s="229"/>
      <c r="E38" s="19">
        <v>0</v>
      </c>
      <c r="F38" s="19">
        <v>0</v>
      </c>
      <c r="G38" s="232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</row>
    <row r="39" spans="1:28" s="233" customFormat="1" ht="21.95" customHeight="1" thickBot="1">
      <c r="A39" s="230"/>
      <c r="B39" s="231"/>
      <c r="C39" s="228">
        <v>32</v>
      </c>
      <c r="D39" s="229"/>
      <c r="E39" s="19">
        <v>0</v>
      </c>
      <c r="F39" s="19">
        <v>0</v>
      </c>
      <c r="G39" s="232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8" s="233" customFormat="1" ht="21.95" customHeight="1" thickBot="1">
      <c r="A40" s="230"/>
      <c r="B40" s="231"/>
      <c r="C40" s="228">
        <v>33</v>
      </c>
      <c r="D40" s="229"/>
      <c r="E40" s="19">
        <v>0</v>
      </c>
      <c r="F40" s="19">
        <v>0</v>
      </c>
      <c r="G40" s="232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</row>
    <row r="41" spans="1:28" s="233" customFormat="1" ht="21.95" customHeight="1" thickBot="1">
      <c r="A41" s="230"/>
      <c r="B41" s="231"/>
      <c r="C41" s="228">
        <v>34</v>
      </c>
      <c r="D41" s="229"/>
      <c r="E41" s="19">
        <v>0</v>
      </c>
      <c r="F41" s="19">
        <v>0</v>
      </c>
      <c r="G41" s="232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1:28" s="233" customFormat="1" ht="21.95" customHeight="1" thickBot="1">
      <c r="A42" s="230"/>
      <c r="B42" s="231"/>
      <c r="C42" s="228">
        <v>35</v>
      </c>
      <c r="D42" s="229"/>
      <c r="E42" s="19">
        <v>0</v>
      </c>
      <c r="F42" s="19">
        <v>0</v>
      </c>
      <c r="G42" s="232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</row>
    <row r="43" spans="1:28" s="233" customFormat="1" ht="21.95" customHeight="1" thickBot="1">
      <c r="A43" s="230"/>
      <c r="B43" s="231"/>
      <c r="C43" s="228">
        <v>36</v>
      </c>
      <c r="D43" s="229"/>
      <c r="E43" s="19">
        <v>0</v>
      </c>
      <c r="F43" s="19">
        <v>0</v>
      </c>
      <c r="G43" s="232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</row>
    <row r="44" spans="1:28" s="233" customFormat="1" ht="21.95" customHeight="1" thickBot="1">
      <c r="A44" s="230"/>
      <c r="B44" s="231"/>
      <c r="C44" s="228">
        <v>37</v>
      </c>
      <c r="D44" s="229"/>
      <c r="E44" s="19">
        <v>0</v>
      </c>
      <c r="F44" s="19">
        <v>0</v>
      </c>
      <c r="G44" s="232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</row>
    <row r="45" spans="1:28" s="233" customFormat="1" ht="21.95" customHeight="1" thickBot="1">
      <c r="A45" s="230"/>
      <c r="B45" s="231"/>
      <c r="C45" s="228">
        <v>38</v>
      </c>
      <c r="D45" s="229"/>
      <c r="E45" s="19">
        <v>0</v>
      </c>
      <c r="F45" s="19">
        <v>0</v>
      </c>
      <c r="G45" s="232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</row>
    <row r="46" spans="1:28" s="233" customFormat="1" ht="21.95" customHeight="1" thickBot="1">
      <c r="A46" s="230"/>
      <c r="B46" s="231"/>
      <c r="C46" s="228">
        <v>39</v>
      </c>
      <c r="D46" s="229"/>
      <c r="E46" s="19">
        <v>0</v>
      </c>
      <c r="F46" s="19">
        <v>0</v>
      </c>
      <c r="G46" s="232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</row>
    <row r="47" spans="1:28" s="233" customFormat="1" ht="21.95" customHeight="1" thickBot="1">
      <c r="A47" s="230"/>
      <c r="B47" s="231"/>
      <c r="C47" s="228">
        <v>40</v>
      </c>
      <c r="D47" s="229"/>
      <c r="E47" s="19">
        <v>0</v>
      </c>
      <c r="F47" s="19">
        <v>0</v>
      </c>
      <c r="G47" s="232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</row>
    <row r="48" spans="1:28" s="233" customFormat="1" ht="21.95" customHeight="1" thickBot="1">
      <c r="A48" s="230"/>
      <c r="B48" s="231"/>
      <c r="C48" s="228">
        <v>41</v>
      </c>
      <c r="D48" s="229"/>
      <c r="E48" s="19">
        <v>0</v>
      </c>
      <c r="F48" s="19">
        <v>0</v>
      </c>
      <c r="G48" s="232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</row>
    <row r="49" spans="1:28" s="233" customFormat="1" ht="21.95" customHeight="1" thickBot="1">
      <c r="A49" s="230"/>
      <c r="B49" s="231"/>
      <c r="C49" s="228">
        <v>42</v>
      </c>
      <c r="D49" s="229"/>
      <c r="E49" s="19">
        <v>0</v>
      </c>
      <c r="F49" s="19">
        <v>0</v>
      </c>
      <c r="G49" s="232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</row>
    <row r="50" spans="1:28" s="233" customFormat="1" ht="21.95" customHeight="1" thickBot="1">
      <c r="A50" s="230"/>
      <c r="B50" s="231"/>
      <c r="C50" s="228">
        <v>43</v>
      </c>
      <c r="D50" s="229"/>
      <c r="E50" s="19">
        <v>0</v>
      </c>
      <c r="F50" s="19">
        <v>0</v>
      </c>
      <c r="G50" s="232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</row>
    <row r="51" spans="1:28" s="233" customFormat="1" ht="21.95" customHeight="1" thickBot="1">
      <c r="A51" s="230"/>
      <c r="B51" s="231"/>
      <c r="C51" s="228">
        <v>44</v>
      </c>
      <c r="D51" s="229"/>
      <c r="E51" s="19">
        <v>0</v>
      </c>
      <c r="F51" s="19">
        <v>0</v>
      </c>
      <c r="G51" s="232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</row>
    <row r="52" spans="1:28" s="233" customFormat="1" ht="21.95" customHeight="1" thickBot="1">
      <c r="A52" s="230"/>
      <c r="B52" s="231"/>
      <c r="C52" s="228">
        <v>45</v>
      </c>
      <c r="D52" s="229"/>
      <c r="E52" s="19">
        <v>0</v>
      </c>
      <c r="F52" s="19">
        <v>0</v>
      </c>
      <c r="G52" s="232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</row>
    <row r="53" spans="1:28" s="233" customFormat="1" ht="21.95" customHeight="1" thickBot="1">
      <c r="A53" s="230"/>
      <c r="B53" s="231"/>
      <c r="C53" s="228">
        <v>46</v>
      </c>
      <c r="D53" s="229"/>
      <c r="E53" s="19">
        <v>0</v>
      </c>
      <c r="F53" s="19">
        <v>0</v>
      </c>
      <c r="G53" s="232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</row>
    <row r="54" spans="1:28" s="233" customFormat="1" ht="21.95" customHeight="1" thickBot="1">
      <c r="A54" s="230"/>
      <c r="B54" s="231"/>
      <c r="C54" s="228">
        <v>47</v>
      </c>
      <c r="D54" s="229"/>
      <c r="E54" s="19">
        <v>0</v>
      </c>
      <c r="F54" s="19">
        <v>0</v>
      </c>
      <c r="G54" s="232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</row>
    <row r="55" spans="1:28" s="233" customFormat="1" ht="21.95" customHeight="1" thickBot="1">
      <c r="A55" s="230"/>
      <c r="B55" s="231"/>
      <c r="C55" s="228">
        <v>48</v>
      </c>
      <c r="D55" s="229"/>
      <c r="E55" s="19">
        <v>0</v>
      </c>
      <c r="F55" s="19">
        <v>0</v>
      </c>
      <c r="G55" s="232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</row>
    <row r="56" spans="1:28" s="233" customFormat="1" ht="21.95" customHeight="1" thickBot="1">
      <c r="A56" s="230"/>
      <c r="B56" s="231"/>
      <c r="C56" s="228">
        <v>49</v>
      </c>
      <c r="D56" s="229"/>
      <c r="E56" s="19">
        <v>0</v>
      </c>
      <c r="F56" s="19">
        <v>0</v>
      </c>
      <c r="G56" s="232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</row>
    <row r="57" spans="1:28" s="233" customFormat="1" ht="21.95" customHeight="1" thickBot="1">
      <c r="A57" s="230"/>
      <c r="B57" s="231"/>
      <c r="C57" s="228">
        <v>50</v>
      </c>
      <c r="D57" s="229"/>
      <c r="E57" s="19">
        <v>0</v>
      </c>
      <c r="F57" s="19">
        <v>0</v>
      </c>
      <c r="G57" s="232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</row>
    <row r="58" spans="1:28">
      <c r="A58" s="211"/>
      <c r="B58" s="25"/>
      <c r="C58" s="28"/>
      <c r="D58" s="290" t="s">
        <v>275</v>
      </c>
      <c r="E58" s="291"/>
      <c r="F58" s="292"/>
      <c r="G58" s="196"/>
    </row>
    <row r="59" spans="1:28" ht="15.75">
      <c r="A59" s="211"/>
      <c r="B59" s="25"/>
      <c r="C59" s="28"/>
      <c r="D59" s="214"/>
      <c r="E59" s="215"/>
      <c r="F59" s="215"/>
      <c r="G59" s="196"/>
    </row>
    <row r="60" spans="1:28">
      <c r="A60" s="211"/>
      <c r="B60" s="25"/>
      <c r="C60" s="28"/>
      <c r="D60" s="216" t="s">
        <v>251</v>
      </c>
      <c r="E60" s="217">
        <f>SUM(E8:E57)/IF(COUNTIF(E8:E57,"&gt;0.00")&gt;0,COUNTIF(E8:E57,"&gt;0.00"),1)</f>
        <v>0</v>
      </c>
      <c r="F60" s="217">
        <f>SUM(F8:F57)/IF(COUNTIF(F8:F57,"&gt;0.00")&gt;0,COUNTIF(F8:F57,"&gt;0.00"),1)</f>
        <v>0</v>
      </c>
      <c r="G60" s="196"/>
      <c r="I60" s="218"/>
      <c r="J60" s="218"/>
      <c r="K60" s="218"/>
      <c r="L60" s="218"/>
      <c r="M60" s="218"/>
      <c r="N60" s="218"/>
      <c r="O60" s="218"/>
    </row>
    <row r="61" spans="1:28" ht="15.75">
      <c r="A61" s="211"/>
      <c r="B61" s="25"/>
      <c r="C61" s="28"/>
      <c r="D61" s="214"/>
      <c r="E61" s="215"/>
      <c r="F61" s="215"/>
      <c r="G61" s="196"/>
      <c r="J61" s="219"/>
      <c r="K61" s="219"/>
    </row>
    <row r="62" spans="1:28" ht="42" customHeight="1">
      <c r="A62" s="211"/>
      <c r="B62" s="25"/>
      <c r="C62" s="28"/>
      <c r="D62" s="220" t="s">
        <v>269</v>
      </c>
      <c r="E62" s="288">
        <f>IF(AVERAGE(E60:F60),AVERAGE(E60:F60),0)</f>
        <v>0</v>
      </c>
      <c r="F62" s="289"/>
      <c r="G62" s="196"/>
    </row>
    <row r="63" spans="1:28" ht="15.75">
      <c r="A63" s="211"/>
      <c r="B63" s="25"/>
      <c r="C63" s="28"/>
      <c r="D63" s="214"/>
      <c r="E63" s="215"/>
      <c r="F63" s="215"/>
      <c r="G63" s="196"/>
      <c r="K63" s="219"/>
    </row>
    <row r="64" spans="1:28" ht="59.25" customHeight="1">
      <c r="A64" s="211"/>
      <c r="B64" s="25"/>
      <c r="C64" s="28"/>
      <c r="D64" s="221" t="s">
        <v>129</v>
      </c>
      <c r="E64" s="282"/>
      <c r="F64" s="283"/>
      <c r="G64" s="196"/>
    </row>
    <row r="65" spans="1:28" ht="15.75">
      <c r="A65" s="211"/>
      <c r="B65" s="25"/>
      <c r="C65" s="28"/>
      <c r="D65" s="214"/>
      <c r="E65" s="215"/>
      <c r="F65" s="215"/>
      <c r="G65" s="196"/>
    </row>
    <row r="66" spans="1:28">
      <c r="A66" s="211"/>
      <c r="B66" s="25"/>
      <c r="C66" s="26"/>
      <c r="D66" s="222" t="s">
        <v>107</v>
      </c>
      <c r="E66" s="223"/>
      <c r="F66" s="223"/>
      <c r="G66" s="196"/>
    </row>
    <row r="67" spans="1:28" s="226" customFormat="1">
      <c r="A67" s="224"/>
      <c r="B67" s="36"/>
      <c r="C67" s="38"/>
      <c r="D67" s="225"/>
      <c r="E67" s="37"/>
      <c r="F67" s="37"/>
      <c r="G67" s="39"/>
      <c r="H67" s="3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</sheetData>
  <sheetProtection password="E34F" sheet="1" objects="1" scenarios="1" insertRows="0" deleteRows="0" selectLockedCells="1"/>
  <mergeCells count="6">
    <mergeCell ref="E64:F64"/>
    <mergeCell ref="C7:D7"/>
    <mergeCell ref="C3:F3"/>
    <mergeCell ref="C5:F5"/>
    <mergeCell ref="E62:F62"/>
    <mergeCell ref="D58:F58"/>
  </mergeCells>
  <phoneticPr fontId="0" type="noConversion"/>
  <dataValidations count="1">
    <dataValidation type="decimal" allowBlank="1" showInputMessage="1" showErrorMessage="1" promptTitle="Value between 1 and 5" sqref="E64:F64">
      <formula1>1</formula1>
      <formula2>5</formula2>
    </dataValidation>
  </dataValidations>
  <pageMargins left="0.55118110236220474" right="0.55118110236220474" top="0.55118110236220474" bottom="0.70866141732283472" header="0.23622047244094491" footer="0.31496062992125984"/>
  <pageSetup paperSize="9" scale="51" orientation="portrait" r:id="rId1"/>
  <headerFooter alignWithMargins="0">
    <oddHeader>&amp;CPROFILES - ITSM3 Operations</oddHeader>
    <oddFooter>&amp;CPage &amp;P</oddFoot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DocumentLanguage xmlns="82031687-bc44-4628-becb-959a7f4923c1">EN</EC_Collab_DocumentLanguage>
    <EC_Collab_Status xmlns="82031687-bc44-4628-becb-959a7f4923c1">Final</EC_Collab_Status>
    <EC_Collab_Reference xmlns="82031687-bc44-4628-becb-959a7f4923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B77E855D7C1893458F220E12E9EABCCB" ma:contentTypeVersion="2" ma:contentTypeDescription="Create a new document in this library." ma:contentTypeScope="" ma:versionID="15bd4e385e3030f7d1c3f64668f0c2bc">
  <xsd:schema xmlns:xsd="http://www.w3.org/2001/XMLSchema" xmlns:xs="http://www.w3.org/2001/XMLSchema" xmlns:p="http://schemas.microsoft.com/office/2006/metadata/properties" xmlns:ns3="82031687-bc44-4628-becb-959a7f4923c1" targetNamespace="http://schemas.microsoft.com/office/2006/metadata/properties" ma:root="true" ma:fieldsID="0cd71ca42e2a4e07992af863ec57b109" ns3:_="">
    <xsd:import namespace="82031687-bc44-4628-becb-959a7f4923c1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3:EC_Collab_DocumentLanguage"/>
                <xsd:element ref="ns3:EC_Collab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31687-bc44-4628-becb-959a7f4923c1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/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4" ma:displayName="EC Status" ma:default="Not Started" ma:internalName="EC_Collab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DD430-1AC1-4C1A-8802-30F2A77C80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80BC19-5BCF-4926-8F10-B25E735509C6}">
  <ds:schemaRefs>
    <ds:schemaRef ds:uri="82031687-bc44-4628-becb-959a7f4923c1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31C770-BC04-4DB0-BCD6-782ACF5CF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31687-bc44-4628-becb-959a7f492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ITSM3 Operations</vt:lpstr>
      <vt:lpstr>Shipping costs</vt:lpstr>
      <vt:lpstr>Translation costs</vt:lpstr>
      <vt:lpstr>Profiles</vt:lpstr>
      <vt:lpstr>Profiles!_ftn1</vt:lpstr>
      <vt:lpstr>Profiles!_ftnref1</vt:lpstr>
      <vt:lpstr>'ITSM3 Operations'!Print_Area</vt:lpstr>
      <vt:lpstr>'ITSM3 Operations'!Print_Titles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a3_price_table</dc:title>
  <dc:creator>GONZALEZ RUIZ Carlos (TAXUD)</dc:creator>
  <dc:description>Price tabmle update to address Q22  and Q28.</dc:description>
  <cp:lastModifiedBy>MEULEMAN Stijn (TAXUD)</cp:lastModifiedBy>
  <cp:lastPrinted>2015-10-21T14:30:39Z</cp:lastPrinted>
  <dcterms:created xsi:type="dcterms:W3CDTF">2015-03-25T09:03:18Z</dcterms:created>
  <dcterms:modified xsi:type="dcterms:W3CDTF">2016-02-25T12:33:49Z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0x010100258AA79CEB83498886A3A0868112325000B77E855D7C1893458F220E12E9EABCCB</vt:lpwstr>
  </property>
</Properties>
</file>